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bradley_harrington_dca_nj_gov/Documents/Documents/1 RFP 2025 (NRTC)/"/>
    </mc:Choice>
  </mc:AlternateContent>
  <xr:revisionPtr revIDLastSave="24" documentId="8_{926C015F-B1ED-4CE4-B7C8-6D88D2A2A5B8}" xr6:coauthVersionLast="47" xr6:coauthVersionMax="47" xr10:uidLastSave="{D8BB851E-36D5-4333-B206-0558944787FA}"/>
  <bookViews>
    <workbookView xWindow="2323" yWindow="2554" windowWidth="19562" windowHeight="10161" xr2:uid="{00000000-000D-0000-FFFF-FFFF00000000}"/>
  </bookViews>
  <sheets>
    <sheet name="RENTALPAGE1" sheetId="1" r:id="rId1"/>
    <sheet name="RENTALPAGE2" sheetId="2" r:id="rId2"/>
  </sheets>
  <definedNames>
    <definedName name="_Fill" localSheetId="0" hidden="1">RENTALPAGE2!$T$5:$T$19</definedName>
    <definedName name="_xlnm.Print_Area" localSheetId="0">RENTALPAGE1!$A$1:$J$96</definedName>
    <definedName name="_xlnm.Print_Area" localSheetId="1">RENTALPAGE2!$A$1:$U$59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14" i="1"/>
  <c r="O12" i="1"/>
  <c r="O11" i="1"/>
  <c r="O10" i="1"/>
  <c r="O8" i="1"/>
  <c r="O7" i="1"/>
  <c r="O6" i="1"/>
  <c r="O4" i="1"/>
  <c r="O3" i="1"/>
  <c r="I87" i="1" l="1"/>
  <c r="J16" i="2"/>
  <c r="J61" i="2" s="1"/>
  <c r="K16" i="2"/>
  <c r="K61" i="2" s="1"/>
  <c r="L16" i="2"/>
  <c r="L61" i="2" s="1"/>
  <c r="M16" i="2"/>
  <c r="M61" i="2" s="1"/>
  <c r="N16" i="2"/>
  <c r="N61" i="2" s="1"/>
  <c r="O16" i="2"/>
  <c r="O61" i="2" s="1"/>
  <c r="P16" i="2"/>
  <c r="P61" i="2" s="1"/>
  <c r="Q16" i="2"/>
  <c r="Q61" i="2" s="1"/>
  <c r="R16" i="2"/>
  <c r="R61" i="2" s="1"/>
  <c r="S16" i="2"/>
  <c r="S61" i="2" s="1"/>
  <c r="T16" i="2"/>
  <c r="T61" i="2" s="1"/>
  <c r="U16" i="2"/>
  <c r="U61" i="2" s="1"/>
  <c r="D63" i="1"/>
  <c r="D75" i="1"/>
  <c r="I75" i="1"/>
  <c r="Q95" i="2"/>
  <c r="P95" i="2"/>
  <c r="O95" i="2"/>
  <c r="N95" i="2"/>
  <c r="M95" i="2"/>
  <c r="L95" i="2"/>
  <c r="K95" i="2"/>
  <c r="J95" i="2"/>
  <c r="I95" i="2"/>
  <c r="H95" i="2"/>
  <c r="Q92" i="2"/>
  <c r="Q91" i="2"/>
  <c r="P92" i="2"/>
  <c r="P91" i="2"/>
  <c r="O92" i="2"/>
  <c r="N92" i="2"/>
  <c r="M92" i="2"/>
  <c r="M91" i="2"/>
  <c r="L92" i="2"/>
  <c r="L91" i="2"/>
  <c r="K92" i="2"/>
  <c r="J92" i="2"/>
  <c r="I92" i="2"/>
  <c r="I91" i="2"/>
  <c r="H92" i="2"/>
  <c r="H91" i="2"/>
  <c r="O91" i="2"/>
  <c r="N91" i="2"/>
  <c r="K91" i="2"/>
  <c r="J91" i="2"/>
  <c r="Q89" i="2"/>
  <c r="P89" i="2"/>
  <c r="O89" i="2"/>
  <c r="N89" i="2"/>
  <c r="M89" i="2"/>
  <c r="L89" i="2"/>
  <c r="K89" i="2"/>
  <c r="J89" i="2"/>
  <c r="I89" i="2"/>
  <c r="H89" i="2"/>
  <c r="Q88" i="2"/>
  <c r="P88" i="2"/>
  <c r="O88" i="2"/>
  <c r="N88" i="2"/>
  <c r="M88" i="2"/>
  <c r="L88" i="2"/>
  <c r="K88" i="2"/>
  <c r="J88" i="2"/>
  <c r="I88" i="2"/>
  <c r="H88" i="2"/>
  <c r="Q87" i="2"/>
  <c r="P87" i="2"/>
  <c r="O87" i="2"/>
  <c r="N87" i="2"/>
  <c r="M87" i="2"/>
  <c r="L87" i="2"/>
  <c r="K87" i="2"/>
  <c r="J87" i="2"/>
  <c r="I87" i="2"/>
  <c r="H87" i="2"/>
  <c r="Q86" i="2"/>
  <c r="P86" i="2"/>
  <c r="O86" i="2"/>
  <c r="N86" i="2"/>
  <c r="M86" i="2"/>
  <c r="L86" i="2"/>
  <c r="K86" i="2"/>
  <c r="J86" i="2"/>
  <c r="I86" i="2"/>
  <c r="H86" i="2"/>
  <c r="Q85" i="2"/>
  <c r="P85" i="2"/>
  <c r="O85" i="2"/>
  <c r="N85" i="2"/>
  <c r="M85" i="2"/>
  <c r="L85" i="2"/>
  <c r="K85" i="2"/>
  <c r="J85" i="2"/>
  <c r="I85" i="2"/>
  <c r="H85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E6" i="2"/>
  <c r="H81" i="2"/>
  <c r="U11" i="2"/>
  <c r="U79" i="2"/>
  <c r="U80" i="2"/>
  <c r="T11" i="2"/>
  <c r="T78" i="2"/>
  <c r="S11" i="2"/>
  <c r="S76" i="2"/>
  <c r="S77" i="2"/>
  <c r="S79" i="2"/>
  <c r="S80" i="2"/>
  <c r="R11" i="2"/>
  <c r="R78" i="2"/>
  <c r="Q11" i="2"/>
  <c r="P11" i="2"/>
  <c r="P78" i="2"/>
  <c r="O11" i="2"/>
  <c r="O76" i="2"/>
  <c r="O77" i="2"/>
  <c r="N11" i="2"/>
  <c r="M11" i="2"/>
  <c r="M80" i="2"/>
  <c r="L11" i="2"/>
  <c r="K11" i="2"/>
  <c r="J11" i="2"/>
  <c r="J70" i="2"/>
  <c r="J71" i="2"/>
  <c r="J78" i="2"/>
  <c r="I11" i="2"/>
  <c r="H11" i="2"/>
  <c r="H78" i="2"/>
  <c r="T79" i="2"/>
  <c r="T80" i="2"/>
  <c r="P79" i="2"/>
  <c r="P80" i="2"/>
  <c r="N79" i="2"/>
  <c r="N80" i="2"/>
  <c r="M79" i="2"/>
  <c r="K79" i="2"/>
  <c r="K80" i="2"/>
  <c r="J79" i="2"/>
  <c r="J80" i="2"/>
  <c r="U75" i="2"/>
  <c r="T75" i="2"/>
  <c r="S75" i="2"/>
  <c r="R75" i="2"/>
  <c r="O75" i="2"/>
  <c r="M75" i="2"/>
  <c r="K75" i="2"/>
  <c r="J75" i="2"/>
  <c r="U76" i="2"/>
  <c r="U77" i="2"/>
  <c r="T76" i="2"/>
  <c r="T77" i="2"/>
  <c r="R76" i="2"/>
  <c r="R77" i="2"/>
  <c r="P76" i="2"/>
  <c r="P77" i="2"/>
  <c r="M76" i="2"/>
  <c r="M77" i="2"/>
  <c r="K76" i="2"/>
  <c r="K77" i="2"/>
  <c r="J76" i="2"/>
  <c r="J77" i="2"/>
  <c r="U72" i="2"/>
  <c r="T72" i="2"/>
  <c r="S72" i="2"/>
  <c r="R72" i="2"/>
  <c r="P72" i="2"/>
  <c r="O72" i="2"/>
  <c r="N72" i="2"/>
  <c r="M72" i="2"/>
  <c r="K72" i="2"/>
  <c r="J72" i="2"/>
  <c r="I72" i="2"/>
  <c r="U73" i="2"/>
  <c r="U74" i="2"/>
  <c r="T73" i="2"/>
  <c r="T74" i="2"/>
  <c r="R73" i="2"/>
  <c r="R74" i="2"/>
  <c r="P73" i="2"/>
  <c r="P74" i="2"/>
  <c r="N73" i="2"/>
  <c r="N74" i="2"/>
  <c r="M73" i="2"/>
  <c r="M74" i="2"/>
  <c r="L73" i="2"/>
  <c r="L74" i="2"/>
  <c r="K73" i="2"/>
  <c r="K74" i="2"/>
  <c r="J73" i="2"/>
  <c r="J74" i="2"/>
  <c r="H73" i="2"/>
  <c r="H74" i="2"/>
  <c r="T69" i="2"/>
  <c r="R69" i="2"/>
  <c r="P69" i="2"/>
  <c r="H69" i="2"/>
  <c r="T70" i="2"/>
  <c r="T71" i="2"/>
  <c r="R70" i="2"/>
  <c r="R71" i="2"/>
  <c r="P70" i="2"/>
  <c r="P71" i="2"/>
  <c r="U66" i="2"/>
  <c r="T66" i="2"/>
  <c r="R66" i="2"/>
  <c r="P66" i="2"/>
  <c r="M66" i="2"/>
  <c r="M68" i="2"/>
  <c r="K66" i="2"/>
  <c r="K68" i="2"/>
  <c r="J66" i="2"/>
  <c r="I66" i="2"/>
  <c r="U67" i="2"/>
  <c r="U68" i="2"/>
  <c r="T67" i="2"/>
  <c r="T68" i="2"/>
  <c r="R67" i="2"/>
  <c r="R68" i="2"/>
  <c r="P67" i="2"/>
  <c r="P68" i="2"/>
  <c r="N67" i="2"/>
  <c r="N68" i="2"/>
  <c r="M67" i="2"/>
  <c r="K67" i="2"/>
  <c r="I67" i="2"/>
  <c r="I68" i="2"/>
  <c r="H12" i="2"/>
  <c r="I12" i="2"/>
  <c r="I13" i="2"/>
  <c r="J12" i="2"/>
  <c r="J13" i="2"/>
  <c r="K12" i="2"/>
  <c r="K13" i="2"/>
  <c r="L12" i="2"/>
  <c r="L13" i="2"/>
  <c r="M12" i="2"/>
  <c r="M13" i="2"/>
  <c r="N12" i="2"/>
  <c r="N13" i="2"/>
  <c r="O12" i="2"/>
  <c r="O13" i="2"/>
  <c r="P12" i="2"/>
  <c r="P13" i="2"/>
  <c r="Q12" i="2"/>
  <c r="Q13" i="2"/>
  <c r="R12" i="2"/>
  <c r="R13" i="2"/>
  <c r="S12" i="2"/>
  <c r="S13" i="2"/>
  <c r="T12" i="2"/>
  <c r="T13" i="2"/>
  <c r="U12" i="2"/>
  <c r="U13" i="2"/>
  <c r="H24" i="2"/>
  <c r="I24" i="2"/>
  <c r="I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F30" i="2"/>
  <c r="H30" i="2"/>
  <c r="I30" i="2"/>
  <c r="F31" i="2"/>
  <c r="H31" i="2"/>
  <c r="I31" i="2"/>
  <c r="J31" i="2"/>
  <c r="F32" i="2"/>
  <c r="H32" i="2"/>
  <c r="F33" i="2"/>
  <c r="D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F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F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F38" i="2"/>
  <c r="F39" i="2"/>
  <c r="D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F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F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F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F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F25" i="2"/>
  <c r="D43" i="2"/>
  <c r="D41" i="2"/>
  <c r="D40" i="2"/>
  <c r="D35" i="2"/>
  <c r="D34" i="2"/>
  <c r="D31" i="2"/>
  <c r="D30" i="2"/>
  <c r="E8" i="2"/>
  <c r="AC2" i="1"/>
  <c r="T15" i="2" s="1"/>
  <c r="A3" i="2"/>
  <c r="L2" i="2"/>
  <c r="J2" i="2"/>
  <c r="I2" i="2"/>
  <c r="H2" i="2"/>
  <c r="A2" i="2"/>
  <c r="A1" i="2"/>
  <c r="I80" i="1"/>
  <c r="D71" i="2"/>
  <c r="B90" i="1"/>
  <c r="C81" i="1"/>
  <c r="C88" i="1"/>
  <c r="C87" i="1"/>
  <c r="C86" i="1"/>
  <c r="B5" i="1"/>
  <c r="AC10" i="1"/>
  <c r="C82" i="1"/>
  <c r="C83" i="1"/>
  <c r="C84" i="1"/>
  <c r="C85" i="1"/>
  <c r="F87" i="1"/>
  <c r="H97" i="1"/>
  <c r="I97" i="1"/>
  <c r="J97" i="1"/>
  <c r="L97" i="1"/>
  <c r="H76" i="2"/>
  <c r="I83" i="1"/>
  <c r="H66" i="2"/>
  <c r="H70" i="2"/>
  <c r="H71" i="2"/>
  <c r="H79" i="2"/>
  <c r="H80" i="2"/>
  <c r="I73" i="2"/>
  <c r="I74" i="2"/>
  <c r="I76" i="2"/>
  <c r="I77" i="2"/>
  <c r="I75" i="2"/>
  <c r="H16" i="2"/>
  <c r="H61" i="2"/>
  <c r="I79" i="2"/>
  <c r="I80" i="2"/>
  <c r="H77" i="2"/>
  <c r="I16" i="2"/>
  <c r="I61" i="2" s="1"/>
  <c r="H25" i="2"/>
  <c r="C80" i="1"/>
  <c r="I93" i="1"/>
  <c r="B89" i="1"/>
  <c r="C89" i="1"/>
  <c r="J24" i="2"/>
  <c r="K24" i="2"/>
  <c r="L24" i="2"/>
  <c r="L25" i="2"/>
  <c r="I78" i="2"/>
  <c r="I69" i="2"/>
  <c r="I70" i="2"/>
  <c r="I71" i="2"/>
  <c r="K78" i="2"/>
  <c r="K69" i="2"/>
  <c r="K70" i="2"/>
  <c r="K71" i="2"/>
  <c r="M78" i="2"/>
  <c r="M69" i="2"/>
  <c r="M70" i="2"/>
  <c r="M71" i="2"/>
  <c r="O78" i="2"/>
  <c r="O69" i="2"/>
  <c r="O70" i="2"/>
  <c r="O71" i="2"/>
  <c r="Q69" i="2"/>
  <c r="Q70" i="2"/>
  <c r="Q71" i="2"/>
  <c r="S78" i="2"/>
  <c r="S69" i="2"/>
  <c r="S70" i="2"/>
  <c r="S71" i="2"/>
  <c r="U78" i="2"/>
  <c r="U69" i="2"/>
  <c r="U70" i="2"/>
  <c r="U71" i="2"/>
  <c r="M24" i="2"/>
  <c r="M25" i="2"/>
  <c r="J30" i="2"/>
  <c r="K30" i="2"/>
  <c r="L30" i="2"/>
  <c r="M30" i="2"/>
  <c r="K25" i="2"/>
  <c r="N24" i="2"/>
  <c r="I32" i="2"/>
  <c r="D32" i="2"/>
  <c r="D42" i="2"/>
  <c r="B91" i="1"/>
  <c r="H13" i="2"/>
  <c r="E12" i="2"/>
  <c r="H75" i="2"/>
  <c r="H67" i="2"/>
  <c r="H68" i="2"/>
  <c r="H72" i="2"/>
  <c r="R79" i="2"/>
  <c r="R80" i="2"/>
  <c r="N30" i="2"/>
  <c r="T48" i="2"/>
  <c r="Q48" i="2"/>
  <c r="N48" i="2"/>
  <c r="H48" i="2"/>
  <c r="P48" i="2"/>
  <c r="M48" i="2"/>
  <c r="O48" i="2"/>
  <c r="U48" i="2"/>
  <c r="R48" i="2"/>
  <c r="K48" i="2"/>
  <c r="F48" i="2"/>
  <c r="J48" i="2"/>
  <c r="K31" i="2"/>
  <c r="L31" i="2"/>
  <c r="M31" i="2"/>
  <c r="N31" i="2"/>
  <c r="O31" i="2"/>
  <c r="P31" i="2"/>
  <c r="Q31" i="2"/>
  <c r="R31" i="2"/>
  <c r="S31" i="2"/>
  <c r="T31" i="2"/>
  <c r="U31" i="2"/>
  <c r="O24" i="2"/>
  <c r="N25" i="2"/>
  <c r="E13" i="2"/>
  <c r="F22" i="2"/>
  <c r="L48" i="2"/>
  <c r="J32" i="2"/>
  <c r="K32" i="2"/>
  <c r="L32" i="2"/>
  <c r="M32" i="2"/>
  <c r="N32" i="2"/>
  <c r="O32" i="2"/>
  <c r="P32" i="2"/>
  <c r="Q32" i="2"/>
  <c r="R32" i="2"/>
  <c r="S32" i="2"/>
  <c r="T32" i="2"/>
  <c r="U32" i="2"/>
  <c r="I48" i="2"/>
  <c r="S4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D38" i="2"/>
  <c r="J25" i="2"/>
  <c r="Q75" i="2"/>
  <c r="Q76" i="2"/>
  <c r="Q77" i="2"/>
  <c r="Q72" i="2"/>
  <c r="Q78" i="2"/>
  <c r="Q79" i="2"/>
  <c r="Q80" i="2"/>
  <c r="Q73" i="2"/>
  <c r="Q74" i="2"/>
  <c r="Q67" i="2"/>
  <c r="Q68" i="2"/>
  <c r="Q66" i="2"/>
  <c r="N78" i="2"/>
  <c r="N70" i="2"/>
  <c r="N71" i="2"/>
  <c r="N66" i="2"/>
  <c r="N76" i="2"/>
  <c r="N77" i="2"/>
  <c r="N69" i="2"/>
  <c r="N75" i="2"/>
  <c r="L78" i="2"/>
  <c r="L69" i="2"/>
  <c r="L66" i="2"/>
  <c r="L75" i="2"/>
  <c r="L72" i="2"/>
  <c r="L79" i="2"/>
  <c r="L80" i="2"/>
  <c r="L76" i="2"/>
  <c r="L77" i="2"/>
  <c r="L70" i="2"/>
  <c r="L71" i="2"/>
  <c r="L67" i="2"/>
  <c r="L68" i="2"/>
  <c r="J67" i="2"/>
  <c r="J68" i="2"/>
  <c r="O67" i="2"/>
  <c r="O68" i="2"/>
  <c r="S67" i="2"/>
  <c r="S68" i="2"/>
  <c r="J69" i="2"/>
  <c r="O73" i="2"/>
  <c r="O74" i="2"/>
  <c r="S73" i="2"/>
  <c r="S74" i="2"/>
  <c r="P75" i="2"/>
  <c r="O79" i="2"/>
  <c r="O80" i="2"/>
  <c r="O66" i="2"/>
  <c r="S66" i="2"/>
  <c r="H22" i="2"/>
  <c r="F23" i="2"/>
  <c r="F27" i="2"/>
  <c r="P24" i="2"/>
  <c r="O25" i="2"/>
  <c r="O30" i="2"/>
  <c r="B36" i="2"/>
  <c r="F37" i="2"/>
  <c r="B37" i="2"/>
  <c r="D37" i="2"/>
  <c r="P30" i="2"/>
  <c r="P25" i="2"/>
  <c r="Q24" i="2"/>
  <c r="I22" i="2"/>
  <c r="H23" i="2"/>
  <c r="H27" i="2"/>
  <c r="H37" i="2"/>
  <c r="H36" i="2"/>
  <c r="Q25" i="2"/>
  <c r="R24" i="2"/>
  <c r="Q30" i="2"/>
  <c r="I27" i="2"/>
  <c r="J22" i="2"/>
  <c r="I23" i="2"/>
  <c r="D36" i="2"/>
  <c r="F36" i="2"/>
  <c r="F45" i="2"/>
  <c r="R30" i="2"/>
  <c r="F46" i="2"/>
  <c r="D45" i="2"/>
  <c r="F47" i="2"/>
  <c r="H45" i="2"/>
  <c r="I36" i="2"/>
  <c r="I45" i="2"/>
  <c r="I46" i="2"/>
  <c r="I47" i="2"/>
  <c r="I37" i="2"/>
  <c r="J23" i="2"/>
  <c r="J27" i="2"/>
  <c r="K22" i="2"/>
  <c r="S24" i="2"/>
  <c r="R25" i="2"/>
  <c r="J37" i="2"/>
  <c r="J36" i="2"/>
  <c r="J45" i="2"/>
  <c r="J46" i="2"/>
  <c r="L22" i="2"/>
  <c r="K23" i="2"/>
  <c r="K27" i="2"/>
  <c r="I50" i="2"/>
  <c r="I49" i="2"/>
  <c r="H46" i="2"/>
  <c r="H47" i="2"/>
  <c r="S25" i="2"/>
  <c r="T24" i="2"/>
  <c r="I79" i="1"/>
  <c r="F50" i="2"/>
  <c r="F51" i="2"/>
  <c r="F49" i="2"/>
  <c r="S30" i="2"/>
  <c r="M22" i="2"/>
  <c r="L23" i="2"/>
  <c r="L27" i="2"/>
  <c r="H51" i="2"/>
  <c r="I51" i="2"/>
  <c r="H49" i="2"/>
  <c r="H50" i="2"/>
  <c r="K37" i="2"/>
  <c r="K36" i="2"/>
  <c r="K45" i="2"/>
  <c r="K46" i="2"/>
  <c r="J47" i="2"/>
  <c r="T25" i="2"/>
  <c r="U24" i="2"/>
  <c r="U25" i="2"/>
  <c r="T30" i="2"/>
  <c r="L36" i="2"/>
  <c r="L45" i="2"/>
  <c r="L46" i="2"/>
  <c r="L37" i="2"/>
  <c r="U30" i="2"/>
  <c r="J49" i="2"/>
  <c r="J50" i="2"/>
  <c r="J51" i="2"/>
  <c r="K47" i="2"/>
  <c r="M27" i="2"/>
  <c r="N22" i="2"/>
  <c r="M23" i="2"/>
  <c r="K49" i="2"/>
  <c r="K50" i="2"/>
  <c r="K51" i="2"/>
  <c r="M37" i="2"/>
  <c r="M36" i="2"/>
  <c r="M45" i="2"/>
  <c r="M46" i="2"/>
  <c r="N23" i="2"/>
  <c r="N27" i="2"/>
  <c r="O22" i="2"/>
  <c r="L47" i="2"/>
  <c r="N36" i="2"/>
  <c r="N37" i="2"/>
  <c r="M47" i="2"/>
  <c r="P22" i="2"/>
  <c r="O23" i="2"/>
  <c r="O27" i="2"/>
  <c r="L49" i="2"/>
  <c r="L50" i="2"/>
  <c r="L51" i="2"/>
  <c r="M49" i="2"/>
  <c r="M50" i="2"/>
  <c r="M51" i="2"/>
  <c r="O37" i="2"/>
  <c r="O36" i="2"/>
  <c r="Q22" i="2"/>
  <c r="P23" i="2"/>
  <c r="P27" i="2"/>
  <c r="N45" i="2"/>
  <c r="Q23" i="2"/>
  <c r="Q27" i="2"/>
  <c r="R22" i="2"/>
  <c r="P36" i="2"/>
  <c r="P37" i="2"/>
  <c r="N46" i="2"/>
  <c r="N47" i="2"/>
  <c r="O45" i="2"/>
  <c r="N49" i="2"/>
  <c r="N50" i="2"/>
  <c r="N51" i="2"/>
  <c r="R23" i="2"/>
  <c r="R27" i="2"/>
  <c r="S22" i="2"/>
  <c r="Q36" i="2"/>
  <c r="Q37" i="2"/>
  <c r="O46" i="2"/>
  <c r="O47" i="2"/>
  <c r="P45" i="2"/>
  <c r="P46" i="2"/>
  <c r="P47" i="2"/>
  <c r="R37" i="2"/>
  <c r="R36" i="2"/>
  <c r="R45" i="2"/>
  <c r="R46" i="2"/>
  <c r="Q45" i="2"/>
  <c r="O49" i="2"/>
  <c r="O50" i="2"/>
  <c r="O51" i="2"/>
  <c r="S27" i="2"/>
  <c r="T22" i="2"/>
  <c r="S23" i="2"/>
  <c r="S36" i="2"/>
  <c r="S45" i="2"/>
  <c r="S46" i="2"/>
  <c r="S37" i="2"/>
  <c r="R47" i="2"/>
  <c r="T27" i="2"/>
  <c r="T23" i="2"/>
  <c r="U22" i="2"/>
  <c r="Q46" i="2"/>
  <c r="Q47" i="2"/>
  <c r="P49" i="2"/>
  <c r="P50" i="2"/>
  <c r="P51" i="2"/>
  <c r="R50" i="2"/>
  <c r="R49" i="2"/>
  <c r="U23" i="2"/>
  <c r="U27" i="2"/>
  <c r="Q49" i="2"/>
  <c r="Q50" i="2"/>
  <c r="Q51" i="2"/>
  <c r="T36" i="2"/>
  <c r="T37" i="2"/>
  <c r="S47" i="2"/>
  <c r="T45" i="2"/>
  <c r="U36" i="2"/>
  <c r="U37" i="2"/>
  <c r="S50" i="2"/>
  <c r="S49" i="2"/>
  <c r="R51" i="2"/>
  <c r="U45" i="2"/>
  <c r="S51" i="2"/>
  <c r="T46" i="2"/>
  <c r="T47" i="2"/>
  <c r="U46" i="2"/>
  <c r="U47" i="2"/>
  <c r="T49" i="2"/>
  <c r="T50" i="2"/>
  <c r="T51" i="2"/>
  <c r="U49" i="2"/>
  <c r="U50" i="2"/>
  <c r="U51" i="2"/>
  <c r="F61" i="2" l="1"/>
  <c r="E16" i="2" s="1"/>
  <c r="N15" i="2"/>
  <c r="Q15" i="2"/>
  <c r="I15" i="2"/>
  <c r="P15" i="2"/>
  <c r="K15" i="2"/>
  <c r="U15" i="2"/>
  <c r="O15" i="2"/>
  <c r="M15" i="2"/>
  <c r="H15" i="2"/>
  <c r="R15" i="2"/>
  <c r="S15" i="2"/>
  <c r="L15" i="2"/>
  <c r="J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E16" authorId="0" shapeId="0" xr:uid="{00000000-0006-0000-01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H67" authorId="0" shapeId="0" xr:uid="{00000000-0006-0000-0100-000002000000}">
      <text>
        <r>
          <rPr>
            <sz val="8"/>
            <color indexed="81"/>
            <rFont val="Tahoma"/>
            <family val="2"/>
          </rPr>
          <t>x;y);x;y)</t>
        </r>
      </text>
    </comment>
    <comment ref="I67" authorId="0" shapeId="0" xr:uid="{00000000-0006-0000-0100-000003000000}">
      <text>
        <r>
          <rPr>
            <sz val="8"/>
            <color indexed="81"/>
            <rFont val="Tahoma"/>
            <family val="2"/>
          </rPr>
          <t>x;y);x;y)</t>
        </r>
      </text>
    </comment>
    <comment ref="J67" authorId="0" shapeId="0" xr:uid="{00000000-0006-0000-0100-000004000000}">
      <text>
        <r>
          <rPr>
            <sz val="8"/>
            <color indexed="81"/>
            <rFont val="Tahoma"/>
            <family val="2"/>
          </rPr>
          <t>x;y);x;y)</t>
        </r>
      </text>
    </comment>
    <comment ref="K67" authorId="0" shapeId="0" xr:uid="{00000000-0006-0000-0100-000005000000}">
      <text>
        <r>
          <rPr>
            <sz val="8"/>
            <color indexed="81"/>
            <rFont val="Tahoma"/>
            <family val="2"/>
          </rPr>
          <t>x;y);x;y)</t>
        </r>
      </text>
    </comment>
    <comment ref="L67" authorId="0" shapeId="0" xr:uid="{00000000-0006-0000-0100-000006000000}">
      <text>
        <r>
          <rPr>
            <sz val="8"/>
            <color indexed="81"/>
            <rFont val="Tahoma"/>
            <family val="2"/>
          </rPr>
          <t>x;y);x;y)</t>
        </r>
      </text>
    </comment>
    <comment ref="M67" authorId="0" shapeId="0" xr:uid="{00000000-0006-0000-0100-000007000000}">
      <text>
        <r>
          <rPr>
            <sz val="8"/>
            <color indexed="81"/>
            <rFont val="Tahoma"/>
            <family val="2"/>
          </rPr>
          <t>x;y);x;y)</t>
        </r>
      </text>
    </comment>
    <comment ref="N67" authorId="0" shapeId="0" xr:uid="{00000000-0006-0000-0100-000008000000}">
      <text>
        <r>
          <rPr>
            <sz val="8"/>
            <color indexed="81"/>
            <rFont val="Tahoma"/>
            <family val="2"/>
          </rPr>
          <t>x;y);x;y)</t>
        </r>
      </text>
    </comment>
    <comment ref="O67" authorId="0" shapeId="0" xr:uid="{00000000-0006-0000-0100-000009000000}">
      <text>
        <r>
          <rPr>
            <sz val="8"/>
            <color indexed="81"/>
            <rFont val="Tahoma"/>
            <family val="2"/>
          </rPr>
          <t>x;y);x;y)</t>
        </r>
      </text>
    </comment>
    <comment ref="P67" authorId="0" shapeId="0" xr:uid="{00000000-0006-0000-0100-00000A000000}">
      <text>
        <r>
          <rPr>
            <sz val="8"/>
            <color indexed="81"/>
            <rFont val="Tahoma"/>
            <family val="2"/>
          </rPr>
          <t>x;y);x;y)</t>
        </r>
      </text>
    </comment>
    <comment ref="Q67" authorId="0" shapeId="0" xr:uid="{00000000-0006-0000-0100-00000B000000}">
      <text>
        <r>
          <rPr>
            <sz val="8"/>
            <color indexed="81"/>
            <rFont val="Tahoma"/>
            <family val="2"/>
          </rPr>
          <t>x;y);x;y)</t>
        </r>
      </text>
    </comment>
    <comment ref="H68" authorId="0" shapeId="0" xr:uid="{00000000-0006-0000-0100-00000C000000}">
      <text>
        <r>
          <rPr>
            <sz val="8"/>
            <color indexed="81"/>
            <rFont val="Tahoma"/>
            <family val="2"/>
          </rPr>
          <t>x;y)</t>
        </r>
      </text>
    </comment>
    <comment ref="I68" authorId="0" shapeId="0" xr:uid="{00000000-0006-0000-0100-00000D000000}">
      <text>
        <r>
          <rPr>
            <sz val="8"/>
            <color indexed="81"/>
            <rFont val="Tahoma"/>
            <family val="2"/>
          </rPr>
          <t>x;y)</t>
        </r>
      </text>
    </comment>
    <comment ref="J68" authorId="0" shapeId="0" xr:uid="{00000000-0006-0000-0100-00000E000000}">
      <text>
        <r>
          <rPr>
            <sz val="8"/>
            <color indexed="81"/>
            <rFont val="Tahoma"/>
            <family val="2"/>
          </rPr>
          <t>x;y)</t>
        </r>
      </text>
    </comment>
    <comment ref="K68" authorId="0" shapeId="0" xr:uid="{00000000-0006-0000-0100-00000F000000}">
      <text>
        <r>
          <rPr>
            <sz val="8"/>
            <color indexed="81"/>
            <rFont val="Tahoma"/>
            <family val="2"/>
          </rPr>
          <t>x;y)</t>
        </r>
      </text>
    </comment>
    <comment ref="L68" authorId="0" shapeId="0" xr:uid="{00000000-0006-0000-0100-000010000000}">
      <text>
        <r>
          <rPr>
            <sz val="8"/>
            <color indexed="81"/>
            <rFont val="Tahoma"/>
            <family val="2"/>
          </rPr>
          <t>x;y)</t>
        </r>
      </text>
    </comment>
    <comment ref="M68" authorId="0" shapeId="0" xr:uid="{00000000-0006-0000-0100-000011000000}">
      <text>
        <r>
          <rPr>
            <sz val="8"/>
            <color indexed="81"/>
            <rFont val="Tahoma"/>
            <family val="2"/>
          </rPr>
          <t>x;y)</t>
        </r>
      </text>
    </comment>
    <comment ref="N68" authorId="0" shapeId="0" xr:uid="{00000000-0006-0000-0100-000012000000}">
      <text>
        <r>
          <rPr>
            <sz val="8"/>
            <color indexed="81"/>
            <rFont val="Tahoma"/>
            <family val="2"/>
          </rPr>
          <t>x;y)</t>
        </r>
      </text>
    </comment>
    <comment ref="O68" authorId="0" shapeId="0" xr:uid="{00000000-0006-0000-0100-000013000000}">
      <text>
        <r>
          <rPr>
            <sz val="8"/>
            <color indexed="81"/>
            <rFont val="Tahoma"/>
            <family val="2"/>
          </rPr>
          <t>x;y)</t>
        </r>
      </text>
    </comment>
    <comment ref="P68" authorId="0" shapeId="0" xr:uid="{00000000-0006-0000-0100-000014000000}">
      <text>
        <r>
          <rPr>
            <sz val="8"/>
            <color indexed="81"/>
            <rFont val="Tahoma"/>
            <family val="2"/>
          </rPr>
          <t>x;y)</t>
        </r>
      </text>
    </comment>
    <comment ref="Q68" authorId="0" shapeId="0" xr:uid="{00000000-0006-0000-0100-000015000000}">
      <text>
        <r>
          <rPr>
            <sz val="8"/>
            <color indexed="81"/>
            <rFont val="Tahoma"/>
            <family val="2"/>
          </rPr>
          <t>x;y)</t>
        </r>
      </text>
    </comment>
    <comment ref="H70" authorId="0" shapeId="0" xr:uid="{00000000-0006-0000-0100-000016000000}">
      <text>
        <r>
          <rPr>
            <sz val="8"/>
            <color indexed="81"/>
            <rFont val="Tahoma"/>
            <family val="2"/>
          </rPr>
          <t>x;y);x;y)</t>
        </r>
      </text>
    </comment>
    <comment ref="I70" authorId="0" shapeId="0" xr:uid="{00000000-0006-0000-0100-000017000000}">
      <text>
        <r>
          <rPr>
            <sz val="8"/>
            <color indexed="81"/>
            <rFont val="Tahoma"/>
            <family val="2"/>
          </rPr>
          <t>x;y);x;y)</t>
        </r>
      </text>
    </comment>
    <comment ref="J70" authorId="0" shapeId="0" xr:uid="{00000000-0006-0000-0100-000018000000}">
      <text>
        <r>
          <rPr>
            <sz val="8"/>
            <color indexed="81"/>
            <rFont val="Tahoma"/>
            <family val="2"/>
          </rPr>
          <t>x;y);x;y)</t>
        </r>
      </text>
    </comment>
    <comment ref="K70" authorId="0" shapeId="0" xr:uid="{00000000-0006-0000-0100-000019000000}">
      <text>
        <r>
          <rPr>
            <sz val="8"/>
            <color indexed="81"/>
            <rFont val="Tahoma"/>
            <family val="2"/>
          </rPr>
          <t>x;y);x;y)</t>
        </r>
      </text>
    </comment>
    <comment ref="L70" authorId="0" shapeId="0" xr:uid="{00000000-0006-0000-0100-00001A000000}">
      <text>
        <r>
          <rPr>
            <sz val="8"/>
            <color indexed="81"/>
            <rFont val="Tahoma"/>
            <family val="2"/>
          </rPr>
          <t>x;y);x;y)</t>
        </r>
      </text>
    </comment>
    <comment ref="M70" authorId="0" shapeId="0" xr:uid="{00000000-0006-0000-0100-00001B000000}">
      <text>
        <r>
          <rPr>
            <sz val="8"/>
            <color indexed="81"/>
            <rFont val="Tahoma"/>
            <family val="2"/>
          </rPr>
          <t>x;y);x;y)</t>
        </r>
      </text>
    </comment>
    <comment ref="N70" authorId="0" shapeId="0" xr:uid="{00000000-0006-0000-0100-00001C000000}">
      <text>
        <r>
          <rPr>
            <sz val="8"/>
            <color indexed="81"/>
            <rFont val="Tahoma"/>
            <family val="2"/>
          </rPr>
          <t>x;y);x;y)</t>
        </r>
      </text>
    </comment>
    <comment ref="O70" authorId="0" shapeId="0" xr:uid="{00000000-0006-0000-0100-00001D000000}">
      <text>
        <r>
          <rPr>
            <sz val="8"/>
            <color indexed="81"/>
            <rFont val="Tahoma"/>
            <family val="2"/>
          </rPr>
          <t>x;y);x;y)</t>
        </r>
      </text>
    </comment>
    <comment ref="P70" authorId="0" shapeId="0" xr:uid="{00000000-0006-0000-0100-00001E000000}">
      <text>
        <r>
          <rPr>
            <sz val="8"/>
            <color indexed="81"/>
            <rFont val="Tahoma"/>
            <family val="2"/>
          </rPr>
          <t>x;y);x;y)</t>
        </r>
      </text>
    </comment>
    <comment ref="Q70" authorId="0" shapeId="0" xr:uid="{00000000-0006-0000-0100-00001F000000}">
      <text>
        <r>
          <rPr>
            <sz val="8"/>
            <color indexed="81"/>
            <rFont val="Tahoma"/>
            <family val="2"/>
          </rPr>
          <t>x;y);x;y)</t>
        </r>
      </text>
    </comment>
    <comment ref="H71" authorId="0" shapeId="0" xr:uid="{00000000-0006-0000-0100-000020000000}">
      <text>
        <r>
          <rPr>
            <sz val="8"/>
            <color indexed="81"/>
            <rFont val="Tahoma"/>
            <family val="2"/>
          </rPr>
          <t>x;y)</t>
        </r>
      </text>
    </comment>
    <comment ref="I71" authorId="0" shapeId="0" xr:uid="{00000000-0006-0000-0100-000021000000}">
      <text>
        <r>
          <rPr>
            <sz val="8"/>
            <color indexed="81"/>
            <rFont val="Tahoma"/>
            <family val="2"/>
          </rPr>
          <t>x;y)</t>
        </r>
      </text>
    </comment>
    <comment ref="J71" authorId="0" shapeId="0" xr:uid="{00000000-0006-0000-0100-000022000000}">
      <text>
        <r>
          <rPr>
            <sz val="8"/>
            <color indexed="81"/>
            <rFont val="Tahoma"/>
            <family val="2"/>
          </rPr>
          <t>x;y)</t>
        </r>
      </text>
    </comment>
    <comment ref="K71" authorId="0" shapeId="0" xr:uid="{00000000-0006-0000-0100-000023000000}">
      <text>
        <r>
          <rPr>
            <sz val="8"/>
            <color indexed="81"/>
            <rFont val="Tahoma"/>
            <family val="2"/>
          </rPr>
          <t>x;y)</t>
        </r>
      </text>
    </comment>
    <comment ref="L71" authorId="0" shapeId="0" xr:uid="{00000000-0006-0000-0100-000024000000}">
      <text>
        <r>
          <rPr>
            <sz val="8"/>
            <color indexed="81"/>
            <rFont val="Tahoma"/>
            <family val="2"/>
          </rPr>
          <t>x;y)</t>
        </r>
      </text>
    </comment>
    <comment ref="M71" authorId="0" shapeId="0" xr:uid="{00000000-0006-0000-0100-000025000000}">
      <text>
        <r>
          <rPr>
            <sz val="8"/>
            <color indexed="81"/>
            <rFont val="Tahoma"/>
            <family val="2"/>
          </rPr>
          <t>x;y)</t>
        </r>
      </text>
    </comment>
    <comment ref="N71" authorId="0" shapeId="0" xr:uid="{00000000-0006-0000-0100-000026000000}">
      <text>
        <r>
          <rPr>
            <sz val="8"/>
            <color indexed="81"/>
            <rFont val="Tahoma"/>
            <family val="2"/>
          </rPr>
          <t>x;y)</t>
        </r>
      </text>
    </comment>
    <comment ref="O71" authorId="0" shapeId="0" xr:uid="{00000000-0006-0000-0100-000027000000}">
      <text>
        <r>
          <rPr>
            <sz val="8"/>
            <color indexed="81"/>
            <rFont val="Tahoma"/>
            <family val="2"/>
          </rPr>
          <t>x;y)</t>
        </r>
      </text>
    </comment>
    <comment ref="P71" authorId="0" shapeId="0" xr:uid="{00000000-0006-0000-0100-000028000000}">
      <text>
        <r>
          <rPr>
            <sz val="8"/>
            <color indexed="81"/>
            <rFont val="Tahoma"/>
            <family val="2"/>
          </rPr>
          <t>x;y)</t>
        </r>
      </text>
    </comment>
    <comment ref="Q71" authorId="0" shapeId="0" xr:uid="{00000000-0006-0000-0100-000029000000}">
      <text>
        <r>
          <rPr>
            <sz val="8"/>
            <color indexed="81"/>
            <rFont val="Tahoma"/>
            <family val="2"/>
          </rPr>
          <t>x;y)</t>
        </r>
      </text>
    </comment>
    <comment ref="H73" authorId="0" shapeId="0" xr:uid="{00000000-0006-0000-0100-00002A000000}">
      <text>
        <r>
          <rPr>
            <sz val="8"/>
            <color indexed="81"/>
            <rFont val="Tahoma"/>
            <family val="2"/>
          </rPr>
          <t>x;y);x;y)</t>
        </r>
      </text>
    </comment>
    <comment ref="I73" authorId="0" shapeId="0" xr:uid="{00000000-0006-0000-0100-00002B000000}">
      <text>
        <r>
          <rPr>
            <sz val="8"/>
            <color indexed="81"/>
            <rFont val="Tahoma"/>
            <family val="2"/>
          </rPr>
          <t>x;y);x;y)</t>
        </r>
      </text>
    </comment>
    <comment ref="J73" authorId="0" shapeId="0" xr:uid="{00000000-0006-0000-0100-00002C000000}">
      <text>
        <r>
          <rPr>
            <sz val="8"/>
            <color indexed="81"/>
            <rFont val="Tahoma"/>
            <family val="2"/>
          </rPr>
          <t>x;y);x;y)</t>
        </r>
      </text>
    </comment>
    <comment ref="K73" authorId="0" shapeId="0" xr:uid="{00000000-0006-0000-0100-00002D000000}">
      <text>
        <r>
          <rPr>
            <sz val="8"/>
            <color indexed="81"/>
            <rFont val="Tahoma"/>
            <family val="2"/>
          </rPr>
          <t>x;y);x;y)</t>
        </r>
      </text>
    </comment>
    <comment ref="L73" authorId="0" shapeId="0" xr:uid="{00000000-0006-0000-0100-00002E000000}">
      <text>
        <r>
          <rPr>
            <sz val="8"/>
            <color indexed="81"/>
            <rFont val="Tahoma"/>
            <family val="2"/>
          </rPr>
          <t>x;y);x;y)</t>
        </r>
      </text>
    </comment>
    <comment ref="M73" authorId="0" shapeId="0" xr:uid="{00000000-0006-0000-0100-00002F000000}">
      <text>
        <r>
          <rPr>
            <sz val="8"/>
            <color indexed="81"/>
            <rFont val="Tahoma"/>
            <family val="2"/>
          </rPr>
          <t>x;y);x;y)</t>
        </r>
      </text>
    </comment>
    <comment ref="N73" authorId="0" shapeId="0" xr:uid="{00000000-0006-0000-0100-000030000000}">
      <text>
        <r>
          <rPr>
            <sz val="8"/>
            <color indexed="81"/>
            <rFont val="Tahoma"/>
            <family val="2"/>
          </rPr>
          <t>x;y);x;y)</t>
        </r>
      </text>
    </comment>
    <comment ref="O73" authorId="0" shapeId="0" xr:uid="{00000000-0006-0000-0100-000031000000}">
      <text>
        <r>
          <rPr>
            <sz val="8"/>
            <color indexed="81"/>
            <rFont val="Tahoma"/>
            <family val="2"/>
          </rPr>
          <t>x;y);x;y)</t>
        </r>
      </text>
    </comment>
    <comment ref="P73" authorId="0" shapeId="0" xr:uid="{00000000-0006-0000-0100-000032000000}">
      <text>
        <r>
          <rPr>
            <sz val="8"/>
            <color indexed="81"/>
            <rFont val="Tahoma"/>
            <family val="2"/>
          </rPr>
          <t>x;y);x;y)</t>
        </r>
      </text>
    </comment>
    <comment ref="Q73" authorId="0" shapeId="0" xr:uid="{00000000-0006-0000-0100-000033000000}">
      <text>
        <r>
          <rPr>
            <sz val="8"/>
            <color indexed="81"/>
            <rFont val="Tahoma"/>
            <family val="2"/>
          </rPr>
          <t>x;y);x;y)</t>
        </r>
      </text>
    </comment>
    <comment ref="H74" authorId="0" shapeId="0" xr:uid="{00000000-0006-0000-0100-000034000000}">
      <text>
        <r>
          <rPr>
            <sz val="8"/>
            <color indexed="81"/>
            <rFont val="Tahoma"/>
            <family val="2"/>
          </rPr>
          <t>x;y)</t>
        </r>
      </text>
    </comment>
    <comment ref="I74" authorId="0" shapeId="0" xr:uid="{00000000-0006-0000-0100-000035000000}">
      <text>
        <r>
          <rPr>
            <sz val="8"/>
            <color indexed="81"/>
            <rFont val="Tahoma"/>
            <family val="2"/>
          </rPr>
          <t>x;y)</t>
        </r>
      </text>
    </comment>
    <comment ref="J74" authorId="0" shapeId="0" xr:uid="{00000000-0006-0000-0100-000036000000}">
      <text>
        <r>
          <rPr>
            <sz val="8"/>
            <color indexed="81"/>
            <rFont val="Tahoma"/>
            <family val="2"/>
          </rPr>
          <t>x;y)</t>
        </r>
      </text>
    </comment>
    <comment ref="K74" authorId="0" shapeId="0" xr:uid="{00000000-0006-0000-0100-000037000000}">
      <text>
        <r>
          <rPr>
            <sz val="8"/>
            <color indexed="81"/>
            <rFont val="Tahoma"/>
            <family val="2"/>
          </rPr>
          <t>x;y)</t>
        </r>
      </text>
    </comment>
    <comment ref="L74" authorId="0" shapeId="0" xr:uid="{00000000-0006-0000-0100-000038000000}">
      <text>
        <r>
          <rPr>
            <sz val="8"/>
            <color indexed="81"/>
            <rFont val="Tahoma"/>
            <family val="2"/>
          </rPr>
          <t>x;y)</t>
        </r>
      </text>
    </comment>
    <comment ref="M74" authorId="0" shapeId="0" xr:uid="{00000000-0006-0000-0100-000039000000}">
      <text>
        <r>
          <rPr>
            <sz val="8"/>
            <color indexed="81"/>
            <rFont val="Tahoma"/>
            <family val="2"/>
          </rPr>
          <t>x;y)</t>
        </r>
      </text>
    </comment>
    <comment ref="N74" authorId="0" shapeId="0" xr:uid="{00000000-0006-0000-0100-00003A000000}">
      <text>
        <r>
          <rPr>
            <sz val="8"/>
            <color indexed="81"/>
            <rFont val="Tahoma"/>
            <family val="2"/>
          </rPr>
          <t>x;y)</t>
        </r>
      </text>
    </comment>
    <comment ref="O74" authorId="0" shapeId="0" xr:uid="{00000000-0006-0000-0100-00003B000000}">
      <text>
        <r>
          <rPr>
            <sz val="8"/>
            <color indexed="81"/>
            <rFont val="Tahoma"/>
            <family val="2"/>
          </rPr>
          <t>x;y)</t>
        </r>
      </text>
    </comment>
    <comment ref="P74" authorId="0" shapeId="0" xr:uid="{00000000-0006-0000-0100-00003C000000}">
      <text>
        <r>
          <rPr>
            <sz val="8"/>
            <color indexed="81"/>
            <rFont val="Tahoma"/>
            <family val="2"/>
          </rPr>
          <t>x;y)</t>
        </r>
      </text>
    </comment>
    <comment ref="Q74" authorId="0" shapeId="0" xr:uid="{00000000-0006-0000-0100-00003D000000}">
      <text>
        <r>
          <rPr>
            <sz val="8"/>
            <color indexed="81"/>
            <rFont val="Tahoma"/>
            <family val="2"/>
          </rPr>
          <t>x;y)</t>
        </r>
      </text>
    </comment>
    <comment ref="H76" authorId="0" shapeId="0" xr:uid="{00000000-0006-0000-0100-00003E000000}">
      <text>
        <r>
          <rPr>
            <sz val="8"/>
            <color indexed="81"/>
            <rFont val="Tahoma"/>
            <family val="2"/>
          </rPr>
          <t>x;y);x;y)</t>
        </r>
      </text>
    </comment>
    <comment ref="I76" authorId="0" shapeId="0" xr:uid="{00000000-0006-0000-0100-00003F000000}">
      <text>
        <r>
          <rPr>
            <sz val="8"/>
            <color indexed="81"/>
            <rFont val="Tahoma"/>
            <family val="2"/>
          </rPr>
          <t>x;y);x;y)</t>
        </r>
      </text>
    </comment>
    <comment ref="J76" authorId="0" shapeId="0" xr:uid="{00000000-0006-0000-0100-000040000000}">
      <text>
        <r>
          <rPr>
            <sz val="8"/>
            <color indexed="81"/>
            <rFont val="Tahoma"/>
            <family val="2"/>
          </rPr>
          <t>x;y);x;y)</t>
        </r>
      </text>
    </comment>
    <comment ref="K76" authorId="0" shapeId="0" xr:uid="{00000000-0006-0000-0100-000041000000}">
      <text>
        <r>
          <rPr>
            <sz val="8"/>
            <color indexed="81"/>
            <rFont val="Tahoma"/>
            <family val="2"/>
          </rPr>
          <t>x;y);x;y)</t>
        </r>
      </text>
    </comment>
    <comment ref="L76" authorId="0" shapeId="0" xr:uid="{00000000-0006-0000-0100-000042000000}">
      <text>
        <r>
          <rPr>
            <sz val="8"/>
            <color indexed="81"/>
            <rFont val="Tahoma"/>
            <family val="2"/>
          </rPr>
          <t>x;y);x;y)</t>
        </r>
      </text>
    </comment>
    <comment ref="M76" authorId="0" shapeId="0" xr:uid="{00000000-0006-0000-0100-000043000000}">
      <text>
        <r>
          <rPr>
            <sz val="8"/>
            <color indexed="81"/>
            <rFont val="Tahoma"/>
            <family val="2"/>
          </rPr>
          <t>x;y);x;y)</t>
        </r>
      </text>
    </comment>
    <comment ref="N76" authorId="0" shapeId="0" xr:uid="{00000000-0006-0000-0100-000044000000}">
      <text>
        <r>
          <rPr>
            <sz val="8"/>
            <color indexed="81"/>
            <rFont val="Tahoma"/>
            <family val="2"/>
          </rPr>
          <t>x;y);x;y)</t>
        </r>
      </text>
    </comment>
    <comment ref="O76" authorId="0" shapeId="0" xr:uid="{00000000-0006-0000-0100-000045000000}">
      <text>
        <r>
          <rPr>
            <sz val="8"/>
            <color indexed="81"/>
            <rFont val="Tahoma"/>
            <family val="2"/>
          </rPr>
          <t>x;y);x;y)</t>
        </r>
      </text>
    </comment>
    <comment ref="P76" authorId="0" shapeId="0" xr:uid="{00000000-0006-0000-0100-000046000000}">
      <text>
        <r>
          <rPr>
            <sz val="8"/>
            <color indexed="81"/>
            <rFont val="Tahoma"/>
            <family val="2"/>
          </rPr>
          <t>x;y);x;y)</t>
        </r>
      </text>
    </comment>
    <comment ref="Q76" authorId="0" shapeId="0" xr:uid="{00000000-0006-0000-0100-000047000000}">
      <text>
        <r>
          <rPr>
            <sz val="8"/>
            <color indexed="81"/>
            <rFont val="Tahoma"/>
            <family val="2"/>
          </rPr>
          <t>x;y);x;y)</t>
        </r>
      </text>
    </comment>
    <comment ref="H77" authorId="0" shapeId="0" xr:uid="{00000000-0006-0000-0100-000048000000}">
      <text>
        <r>
          <rPr>
            <sz val="8"/>
            <color indexed="81"/>
            <rFont val="Tahoma"/>
            <family val="2"/>
          </rPr>
          <t>x;y)</t>
        </r>
      </text>
    </comment>
    <comment ref="I77" authorId="0" shapeId="0" xr:uid="{00000000-0006-0000-0100-000049000000}">
      <text>
        <r>
          <rPr>
            <sz val="8"/>
            <color indexed="81"/>
            <rFont val="Tahoma"/>
            <family val="2"/>
          </rPr>
          <t>x;y)</t>
        </r>
      </text>
    </comment>
    <comment ref="J77" authorId="0" shapeId="0" xr:uid="{00000000-0006-0000-0100-00004A000000}">
      <text>
        <r>
          <rPr>
            <sz val="8"/>
            <color indexed="81"/>
            <rFont val="Tahoma"/>
            <family val="2"/>
          </rPr>
          <t>x;y)</t>
        </r>
      </text>
    </comment>
    <comment ref="K77" authorId="0" shapeId="0" xr:uid="{00000000-0006-0000-0100-00004B000000}">
      <text>
        <r>
          <rPr>
            <sz val="8"/>
            <color indexed="81"/>
            <rFont val="Tahoma"/>
            <family val="2"/>
          </rPr>
          <t>x;y)</t>
        </r>
      </text>
    </comment>
    <comment ref="L77" authorId="0" shapeId="0" xr:uid="{00000000-0006-0000-0100-00004C000000}">
      <text>
        <r>
          <rPr>
            <sz val="8"/>
            <color indexed="81"/>
            <rFont val="Tahoma"/>
            <family val="2"/>
          </rPr>
          <t>x;y)</t>
        </r>
      </text>
    </comment>
    <comment ref="M77" authorId="0" shapeId="0" xr:uid="{00000000-0006-0000-0100-00004D000000}">
      <text>
        <r>
          <rPr>
            <sz val="8"/>
            <color indexed="81"/>
            <rFont val="Tahoma"/>
            <family val="2"/>
          </rPr>
          <t>x;y)</t>
        </r>
      </text>
    </comment>
    <comment ref="N77" authorId="0" shapeId="0" xr:uid="{00000000-0006-0000-0100-00004E000000}">
      <text>
        <r>
          <rPr>
            <sz val="8"/>
            <color indexed="81"/>
            <rFont val="Tahoma"/>
            <family val="2"/>
          </rPr>
          <t>x;y)</t>
        </r>
      </text>
    </comment>
    <comment ref="O77" authorId="0" shapeId="0" xr:uid="{00000000-0006-0000-0100-00004F000000}">
      <text>
        <r>
          <rPr>
            <sz val="8"/>
            <color indexed="81"/>
            <rFont val="Tahoma"/>
            <family val="2"/>
          </rPr>
          <t>x;y)</t>
        </r>
      </text>
    </comment>
    <comment ref="P77" authorId="0" shapeId="0" xr:uid="{00000000-0006-0000-0100-000050000000}">
      <text>
        <r>
          <rPr>
            <sz val="8"/>
            <color indexed="81"/>
            <rFont val="Tahoma"/>
            <family val="2"/>
          </rPr>
          <t>x;y)</t>
        </r>
      </text>
    </comment>
    <comment ref="Q77" authorId="0" shapeId="0" xr:uid="{00000000-0006-0000-0100-000051000000}">
      <text>
        <r>
          <rPr>
            <sz val="8"/>
            <color indexed="81"/>
            <rFont val="Tahoma"/>
            <family val="2"/>
          </rPr>
          <t>x;y)</t>
        </r>
      </text>
    </comment>
    <comment ref="H79" authorId="0" shapeId="0" xr:uid="{00000000-0006-0000-0100-000052000000}">
      <text>
        <r>
          <rPr>
            <sz val="8"/>
            <color indexed="81"/>
            <rFont val="Tahoma"/>
            <family val="2"/>
          </rPr>
          <t>x;y);x;y)</t>
        </r>
      </text>
    </comment>
    <comment ref="I79" authorId="0" shapeId="0" xr:uid="{00000000-0006-0000-0100-000053000000}">
      <text>
        <r>
          <rPr>
            <sz val="8"/>
            <color indexed="81"/>
            <rFont val="Tahoma"/>
            <family val="2"/>
          </rPr>
          <t>x;y);x;y)</t>
        </r>
      </text>
    </comment>
    <comment ref="J79" authorId="0" shapeId="0" xr:uid="{00000000-0006-0000-0100-000054000000}">
      <text>
        <r>
          <rPr>
            <sz val="8"/>
            <color indexed="81"/>
            <rFont val="Tahoma"/>
            <family val="2"/>
          </rPr>
          <t>x;y);x;y)</t>
        </r>
      </text>
    </comment>
    <comment ref="K79" authorId="0" shapeId="0" xr:uid="{00000000-0006-0000-0100-000055000000}">
      <text>
        <r>
          <rPr>
            <sz val="8"/>
            <color indexed="81"/>
            <rFont val="Tahoma"/>
            <family val="2"/>
          </rPr>
          <t>x;y);x;y)</t>
        </r>
      </text>
    </comment>
    <comment ref="L79" authorId="0" shapeId="0" xr:uid="{00000000-0006-0000-0100-000056000000}">
      <text>
        <r>
          <rPr>
            <sz val="8"/>
            <color indexed="81"/>
            <rFont val="Tahoma"/>
            <family val="2"/>
          </rPr>
          <t>x;y);x;y)</t>
        </r>
      </text>
    </comment>
    <comment ref="M79" authorId="0" shapeId="0" xr:uid="{00000000-0006-0000-0100-000057000000}">
      <text>
        <r>
          <rPr>
            <sz val="8"/>
            <color indexed="81"/>
            <rFont val="Tahoma"/>
            <family val="2"/>
          </rPr>
          <t>x;y);x;y)</t>
        </r>
      </text>
    </comment>
    <comment ref="N79" authorId="0" shapeId="0" xr:uid="{00000000-0006-0000-0100-000058000000}">
      <text>
        <r>
          <rPr>
            <sz val="8"/>
            <color indexed="81"/>
            <rFont val="Tahoma"/>
            <family val="2"/>
          </rPr>
          <t>x;y);x;y)</t>
        </r>
      </text>
    </comment>
    <comment ref="O79" authorId="0" shapeId="0" xr:uid="{00000000-0006-0000-0100-000059000000}">
      <text>
        <r>
          <rPr>
            <sz val="8"/>
            <color indexed="81"/>
            <rFont val="Tahoma"/>
            <family val="2"/>
          </rPr>
          <t>x;y);x;y)</t>
        </r>
      </text>
    </comment>
    <comment ref="P79" authorId="0" shapeId="0" xr:uid="{00000000-0006-0000-0100-00005A000000}">
      <text>
        <r>
          <rPr>
            <sz val="8"/>
            <color indexed="81"/>
            <rFont val="Tahoma"/>
            <family val="2"/>
          </rPr>
          <t>x;y);x;y)</t>
        </r>
      </text>
    </comment>
    <comment ref="Q79" authorId="0" shapeId="0" xr:uid="{00000000-0006-0000-0100-00005B000000}">
      <text>
        <r>
          <rPr>
            <sz val="8"/>
            <color indexed="81"/>
            <rFont val="Tahoma"/>
            <family val="2"/>
          </rPr>
          <t>x;y);x;y)</t>
        </r>
      </text>
    </comment>
    <comment ref="H80" authorId="0" shapeId="0" xr:uid="{00000000-0006-0000-0100-00005C000000}">
      <text>
        <r>
          <rPr>
            <sz val="8"/>
            <color indexed="81"/>
            <rFont val="Tahoma"/>
            <family val="2"/>
          </rPr>
          <t>x;y)</t>
        </r>
      </text>
    </comment>
    <comment ref="I80" authorId="0" shapeId="0" xr:uid="{00000000-0006-0000-0100-00005D000000}">
      <text>
        <r>
          <rPr>
            <sz val="8"/>
            <color indexed="81"/>
            <rFont val="Tahoma"/>
            <family val="2"/>
          </rPr>
          <t>x;y)</t>
        </r>
      </text>
    </comment>
    <comment ref="J80" authorId="0" shapeId="0" xr:uid="{00000000-0006-0000-0100-00005E000000}">
      <text>
        <r>
          <rPr>
            <sz val="8"/>
            <color indexed="81"/>
            <rFont val="Tahoma"/>
            <family val="2"/>
          </rPr>
          <t>x;y)</t>
        </r>
      </text>
    </comment>
    <comment ref="K80" authorId="0" shapeId="0" xr:uid="{00000000-0006-0000-0100-00005F000000}">
      <text>
        <r>
          <rPr>
            <sz val="8"/>
            <color indexed="81"/>
            <rFont val="Tahoma"/>
            <family val="2"/>
          </rPr>
          <t>x;y)</t>
        </r>
      </text>
    </comment>
    <comment ref="L80" authorId="0" shapeId="0" xr:uid="{00000000-0006-0000-0100-000060000000}">
      <text>
        <r>
          <rPr>
            <sz val="8"/>
            <color indexed="81"/>
            <rFont val="Tahoma"/>
            <family val="2"/>
          </rPr>
          <t>x;y)</t>
        </r>
      </text>
    </comment>
    <comment ref="M80" authorId="0" shapeId="0" xr:uid="{00000000-0006-0000-0100-000061000000}">
      <text>
        <r>
          <rPr>
            <sz val="8"/>
            <color indexed="81"/>
            <rFont val="Tahoma"/>
            <family val="2"/>
          </rPr>
          <t>x;y)</t>
        </r>
      </text>
    </comment>
    <comment ref="N80" authorId="0" shapeId="0" xr:uid="{00000000-0006-0000-0100-000062000000}">
      <text>
        <r>
          <rPr>
            <sz val="8"/>
            <color indexed="81"/>
            <rFont val="Tahoma"/>
            <family val="2"/>
          </rPr>
          <t>x;y)</t>
        </r>
      </text>
    </comment>
    <comment ref="O80" authorId="0" shapeId="0" xr:uid="{00000000-0006-0000-0100-000063000000}">
      <text>
        <r>
          <rPr>
            <sz val="8"/>
            <color indexed="81"/>
            <rFont val="Tahoma"/>
            <family val="2"/>
          </rPr>
          <t>x;y)</t>
        </r>
      </text>
    </comment>
    <comment ref="P80" authorId="0" shapeId="0" xr:uid="{00000000-0006-0000-0100-000064000000}">
      <text>
        <r>
          <rPr>
            <sz val="8"/>
            <color indexed="81"/>
            <rFont val="Tahoma"/>
            <family val="2"/>
          </rPr>
          <t>x;y)</t>
        </r>
      </text>
    </comment>
    <comment ref="Q80" authorId="0" shapeId="0" xr:uid="{00000000-0006-0000-0100-000065000000}">
      <text>
        <r>
          <rPr>
            <sz val="8"/>
            <color indexed="81"/>
            <rFont val="Tahoma"/>
            <family val="2"/>
          </rPr>
          <t>x;y)</t>
        </r>
      </text>
    </comment>
    <comment ref="H85" authorId="0" shapeId="0" xr:uid="{00000000-0006-0000-0100-000066000000}">
      <text>
        <r>
          <rPr>
            <sz val="8"/>
            <color indexed="81"/>
            <rFont val="Tahoma"/>
            <family val="2"/>
          </rPr>
          <t>x;y)</t>
        </r>
      </text>
    </comment>
    <comment ref="I85" authorId="0" shapeId="0" xr:uid="{00000000-0006-0000-0100-000067000000}">
      <text>
        <r>
          <rPr>
            <sz val="8"/>
            <color indexed="81"/>
            <rFont val="Tahoma"/>
            <family val="2"/>
          </rPr>
          <t>x;y)</t>
        </r>
      </text>
    </comment>
    <comment ref="J85" authorId="0" shapeId="0" xr:uid="{00000000-0006-0000-0100-000068000000}">
      <text>
        <r>
          <rPr>
            <sz val="8"/>
            <color indexed="81"/>
            <rFont val="Tahoma"/>
            <family val="2"/>
          </rPr>
          <t>x;y)</t>
        </r>
      </text>
    </comment>
    <comment ref="K85" authorId="0" shapeId="0" xr:uid="{00000000-0006-0000-0100-000069000000}">
      <text>
        <r>
          <rPr>
            <sz val="8"/>
            <color indexed="81"/>
            <rFont val="Tahoma"/>
            <family val="2"/>
          </rPr>
          <t>x;y)</t>
        </r>
      </text>
    </comment>
    <comment ref="L85" authorId="0" shapeId="0" xr:uid="{00000000-0006-0000-0100-00006A000000}">
      <text>
        <r>
          <rPr>
            <sz val="8"/>
            <color indexed="81"/>
            <rFont val="Tahoma"/>
            <family val="2"/>
          </rPr>
          <t>x;y)</t>
        </r>
      </text>
    </comment>
    <comment ref="M85" authorId="0" shapeId="0" xr:uid="{00000000-0006-0000-0100-00006B000000}">
      <text>
        <r>
          <rPr>
            <sz val="8"/>
            <color indexed="81"/>
            <rFont val="Tahoma"/>
            <family val="2"/>
          </rPr>
          <t>x;y)</t>
        </r>
      </text>
    </comment>
    <comment ref="N85" authorId="0" shapeId="0" xr:uid="{00000000-0006-0000-0100-00006C000000}">
      <text>
        <r>
          <rPr>
            <sz val="8"/>
            <color indexed="81"/>
            <rFont val="Tahoma"/>
            <family val="2"/>
          </rPr>
          <t>x;y)</t>
        </r>
      </text>
    </comment>
    <comment ref="O85" authorId="0" shapeId="0" xr:uid="{00000000-0006-0000-0100-00006D000000}">
      <text>
        <r>
          <rPr>
            <sz val="8"/>
            <color indexed="81"/>
            <rFont val="Tahoma"/>
            <family val="2"/>
          </rPr>
          <t>x;y)</t>
        </r>
      </text>
    </comment>
    <comment ref="P85" authorId="0" shapeId="0" xr:uid="{00000000-0006-0000-0100-00006E000000}">
      <text>
        <r>
          <rPr>
            <sz val="8"/>
            <color indexed="81"/>
            <rFont val="Tahoma"/>
            <family val="2"/>
          </rPr>
          <t>x;y)</t>
        </r>
      </text>
    </comment>
    <comment ref="Q85" authorId="0" shapeId="0" xr:uid="{00000000-0006-0000-0100-00006F000000}">
      <text>
        <r>
          <rPr>
            <sz val="8"/>
            <color indexed="81"/>
            <rFont val="Tahoma"/>
            <family val="2"/>
          </rPr>
          <t>x;y)</t>
        </r>
      </text>
    </comment>
    <comment ref="H86" authorId="0" shapeId="0" xr:uid="{00000000-0006-0000-0100-000070000000}">
      <text>
        <r>
          <rPr>
            <sz val="8"/>
            <color indexed="81"/>
            <rFont val="Tahoma"/>
            <family val="2"/>
          </rPr>
          <t>x;y)</t>
        </r>
      </text>
    </comment>
    <comment ref="I86" authorId="0" shapeId="0" xr:uid="{00000000-0006-0000-0100-000071000000}">
      <text>
        <r>
          <rPr>
            <sz val="8"/>
            <color indexed="81"/>
            <rFont val="Tahoma"/>
            <family val="2"/>
          </rPr>
          <t>x;y)</t>
        </r>
      </text>
    </comment>
    <comment ref="J86" authorId="0" shapeId="0" xr:uid="{00000000-0006-0000-0100-000072000000}">
      <text>
        <r>
          <rPr>
            <sz val="8"/>
            <color indexed="81"/>
            <rFont val="Tahoma"/>
            <family val="2"/>
          </rPr>
          <t>x;y)</t>
        </r>
      </text>
    </comment>
    <comment ref="K86" authorId="0" shapeId="0" xr:uid="{00000000-0006-0000-0100-000073000000}">
      <text>
        <r>
          <rPr>
            <sz val="8"/>
            <color indexed="81"/>
            <rFont val="Tahoma"/>
            <family val="2"/>
          </rPr>
          <t>x;y)</t>
        </r>
      </text>
    </comment>
    <comment ref="L86" authorId="0" shapeId="0" xr:uid="{00000000-0006-0000-0100-000074000000}">
      <text>
        <r>
          <rPr>
            <sz val="8"/>
            <color indexed="81"/>
            <rFont val="Tahoma"/>
            <family val="2"/>
          </rPr>
          <t>x;y)</t>
        </r>
      </text>
    </comment>
    <comment ref="M86" authorId="0" shapeId="0" xr:uid="{00000000-0006-0000-0100-000075000000}">
      <text>
        <r>
          <rPr>
            <sz val="8"/>
            <color indexed="81"/>
            <rFont val="Tahoma"/>
            <family val="2"/>
          </rPr>
          <t>x;y)</t>
        </r>
      </text>
    </comment>
    <comment ref="N86" authorId="0" shapeId="0" xr:uid="{00000000-0006-0000-0100-000076000000}">
      <text>
        <r>
          <rPr>
            <sz val="8"/>
            <color indexed="81"/>
            <rFont val="Tahoma"/>
            <family val="2"/>
          </rPr>
          <t>x;y)</t>
        </r>
      </text>
    </comment>
    <comment ref="O86" authorId="0" shapeId="0" xr:uid="{00000000-0006-0000-0100-000077000000}">
      <text>
        <r>
          <rPr>
            <sz val="8"/>
            <color indexed="81"/>
            <rFont val="Tahoma"/>
            <family val="2"/>
          </rPr>
          <t>x;y)</t>
        </r>
      </text>
    </comment>
    <comment ref="P86" authorId="0" shapeId="0" xr:uid="{00000000-0006-0000-0100-000078000000}">
      <text>
        <r>
          <rPr>
            <sz val="8"/>
            <color indexed="81"/>
            <rFont val="Tahoma"/>
            <family val="2"/>
          </rPr>
          <t>x;y)</t>
        </r>
      </text>
    </comment>
    <comment ref="Q86" authorId="0" shapeId="0" xr:uid="{00000000-0006-0000-0100-000079000000}">
      <text>
        <r>
          <rPr>
            <sz val="8"/>
            <color indexed="81"/>
            <rFont val="Tahoma"/>
            <family val="2"/>
          </rPr>
          <t>x;y)</t>
        </r>
      </text>
    </comment>
    <comment ref="H87" authorId="0" shapeId="0" xr:uid="{00000000-0006-0000-0100-00007A000000}">
      <text>
        <r>
          <rPr>
            <sz val="8"/>
            <color indexed="81"/>
            <rFont val="Tahoma"/>
            <family val="2"/>
          </rPr>
          <t>x;y)</t>
        </r>
      </text>
    </comment>
    <comment ref="I87" authorId="0" shapeId="0" xr:uid="{00000000-0006-0000-0100-00007B000000}">
      <text>
        <r>
          <rPr>
            <sz val="8"/>
            <color indexed="81"/>
            <rFont val="Tahoma"/>
            <family val="2"/>
          </rPr>
          <t>x;y)</t>
        </r>
      </text>
    </comment>
    <comment ref="J87" authorId="0" shapeId="0" xr:uid="{00000000-0006-0000-0100-00007C000000}">
      <text>
        <r>
          <rPr>
            <sz val="8"/>
            <color indexed="81"/>
            <rFont val="Tahoma"/>
            <family val="2"/>
          </rPr>
          <t>x;y)</t>
        </r>
      </text>
    </comment>
    <comment ref="K87" authorId="0" shapeId="0" xr:uid="{00000000-0006-0000-0100-00007D000000}">
      <text>
        <r>
          <rPr>
            <sz val="8"/>
            <color indexed="81"/>
            <rFont val="Tahoma"/>
            <family val="2"/>
          </rPr>
          <t>x;y)</t>
        </r>
      </text>
    </comment>
    <comment ref="L87" authorId="0" shapeId="0" xr:uid="{00000000-0006-0000-0100-00007E000000}">
      <text>
        <r>
          <rPr>
            <sz val="8"/>
            <color indexed="81"/>
            <rFont val="Tahoma"/>
            <family val="2"/>
          </rPr>
          <t>x;y)</t>
        </r>
      </text>
    </comment>
    <comment ref="M87" authorId="0" shapeId="0" xr:uid="{00000000-0006-0000-0100-00007F000000}">
      <text>
        <r>
          <rPr>
            <sz val="8"/>
            <color indexed="81"/>
            <rFont val="Tahoma"/>
            <family val="2"/>
          </rPr>
          <t>x;y)</t>
        </r>
      </text>
    </comment>
    <comment ref="N87" authorId="0" shapeId="0" xr:uid="{00000000-0006-0000-0100-000080000000}">
      <text>
        <r>
          <rPr>
            <sz val="8"/>
            <color indexed="81"/>
            <rFont val="Tahoma"/>
            <family val="2"/>
          </rPr>
          <t>x;y)</t>
        </r>
      </text>
    </comment>
    <comment ref="O87" authorId="0" shapeId="0" xr:uid="{00000000-0006-0000-0100-000081000000}">
      <text>
        <r>
          <rPr>
            <sz val="8"/>
            <color indexed="81"/>
            <rFont val="Tahoma"/>
            <family val="2"/>
          </rPr>
          <t>x;y)</t>
        </r>
      </text>
    </comment>
    <comment ref="P87" authorId="0" shapeId="0" xr:uid="{00000000-0006-0000-0100-000082000000}">
      <text>
        <r>
          <rPr>
            <sz val="8"/>
            <color indexed="81"/>
            <rFont val="Tahoma"/>
            <family val="2"/>
          </rPr>
          <t>x;y)</t>
        </r>
      </text>
    </comment>
    <comment ref="Q87" authorId="0" shapeId="0" xr:uid="{00000000-0006-0000-0100-000083000000}">
      <text>
        <r>
          <rPr>
            <sz val="8"/>
            <color indexed="81"/>
            <rFont val="Tahoma"/>
            <family val="2"/>
          </rPr>
          <t>x;y)</t>
        </r>
      </text>
    </comment>
    <comment ref="H88" authorId="0" shapeId="0" xr:uid="{00000000-0006-0000-0100-000084000000}">
      <text>
        <r>
          <rPr>
            <sz val="8"/>
            <color indexed="81"/>
            <rFont val="Tahoma"/>
            <family val="2"/>
          </rPr>
          <t>x;y)</t>
        </r>
      </text>
    </comment>
    <comment ref="I88" authorId="0" shapeId="0" xr:uid="{00000000-0006-0000-0100-000085000000}">
      <text>
        <r>
          <rPr>
            <sz val="8"/>
            <color indexed="81"/>
            <rFont val="Tahoma"/>
            <family val="2"/>
          </rPr>
          <t>x;y)</t>
        </r>
      </text>
    </comment>
    <comment ref="J88" authorId="0" shapeId="0" xr:uid="{00000000-0006-0000-0100-000086000000}">
      <text>
        <r>
          <rPr>
            <sz val="8"/>
            <color indexed="81"/>
            <rFont val="Tahoma"/>
            <family val="2"/>
          </rPr>
          <t>x;y)</t>
        </r>
      </text>
    </comment>
    <comment ref="K88" authorId="0" shapeId="0" xr:uid="{00000000-0006-0000-0100-000087000000}">
      <text>
        <r>
          <rPr>
            <sz val="8"/>
            <color indexed="81"/>
            <rFont val="Tahoma"/>
            <family val="2"/>
          </rPr>
          <t>x;y)</t>
        </r>
      </text>
    </comment>
    <comment ref="L88" authorId="0" shapeId="0" xr:uid="{00000000-0006-0000-0100-000088000000}">
      <text>
        <r>
          <rPr>
            <sz val="8"/>
            <color indexed="81"/>
            <rFont val="Tahoma"/>
            <family val="2"/>
          </rPr>
          <t>x;y)</t>
        </r>
      </text>
    </comment>
    <comment ref="M88" authorId="0" shapeId="0" xr:uid="{00000000-0006-0000-0100-000089000000}">
      <text>
        <r>
          <rPr>
            <sz val="8"/>
            <color indexed="81"/>
            <rFont val="Tahoma"/>
            <family val="2"/>
          </rPr>
          <t>x;y)</t>
        </r>
      </text>
    </comment>
    <comment ref="N88" authorId="0" shapeId="0" xr:uid="{00000000-0006-0000-0100-00008A000000}">
      <text>
        <r>
          <rPr>
            <sz val="8"/>
            <color indexed="81"/>
            <rFont val="Tahoma"/>
            <family val="2"/>
          </rPr>
          <t>x;y)</t>
        </r>
      </text>
    </comment>
    <comment ref="O88" authorId="0" shapeId="0" xr:uid="{00000000-0006-0000-0100-00008B000000}">
      <text>
        <r>
          <rPr>
            <sz val="8"/>
            <color indexed="81"/>
            <rFont val="Tahoma"/>
            <family val="2"/>
          </rPr>
          <t>x;y)</t>
        </r>
      </text>
    </comment>
    <comment ref="P88" authorId="0" shapeId="0" xr:uid="{00000000-0006-0000-0100-00008C000000}">
      <text>
        <r>
          <rPr>
            <sz val="8"/>
            <color indexed="81"/>
            <rFont val="Tahoma"/>
            <family val="2"/>
          </rPr>
          <t>x;y)</t>
        </r>
      </text>
    </comment>
    <comment ref="Q88" authorId="0" shapeId="0" xr:uid="{00000000-0006-0000-0100-00008D000000}">
      <text>
        <r>
          <rPr>
            <sz val="8"/>
            <color indexed="81"/>
            <rFont val="Tahoma"/>
            <family val="2"/>
          </rPr>
          <t>x;y)</t>
        </r>
      </text>
    </comment>
    <comment ref="H89" authorId="0" shapeId="0" xr:uid="{00000000-0006-0000-0100-00008E000000}">
      <text>
        <r>
          <rPr>
            <sz val="8"/>
            <color indexed="81"/>
            <rFont val="Tahoma"/>
            <family val="2"/>
          </rPr>
          <t>x;y)</t>
        </r>
      </text>
    </comment>
    <comment ref="I89" authorId="0" shapeId="0" xr:uid="{00000000-0006-0000-0100-00008F000000}">
      <text>
        <r>
          <rPr>
            <sz val="8"/>
            <color indexed="81"/>
            <rFont val="Tahoma"/>
            <family val="2"/>
          </rPr>
          <t>x;y)</t>
        </r>
      </text>
    </comment>
    <comment ref="J89" authorId="0" shapeId="0" xr:uid="{00000000-0006-0000-0100-000090000000}">
      <text>
        <r>
          <rPr>
            <sz val="8"/>
            <color indexed="81"/>
            <rFont val="Tahoma"/>
            <family val="2"/>
          </rPr>
          <t>x;y)</t>
        </r>
      </text>
    </comment>
    <comment ref="K89" authorId="0" shapeId="0" xr:uid="{00000000-0006-0000-0100-000091000000}">
      <text>
        <r>
          <rPr>
            <sz val="8"/>
            <color indexed="81"/>
            <rFont val="Tahoma"/>
            <family val="2"/>
          </rPr>
          <t>x;y)</t>
        </r>
      </text>
    </comment>
    <comment ref="L89" authorId="0" shapeId="0" xr:uid="{00000000-0006-0000-0100-000092000000}">
      <text>
        <r>
          <rPr>
            <sz val="8"/>
            <color indexed="81"/>
            <rFont val="Tahoma"/>
            <family val="2"/>
          </rPr>
          <t>x;y)</t>
        </r>
      </text>
    </comment>
    <comment ref="M89" authorId="0" shapeId="0" xr:uid="{00000000-0006-0000-0100-000093000000}">
      <text>
        <r>
          <rPr>
            <sz val="8"/>
            <color indexed="81"/>
            <rFont val="Tahoma"/>
            <family val="2"/>
          </rPr>
          <t>x;y)</t>
        </r>
      </text>
    </comment>
    <comment ref="N89" authorId="0" shapeId="0" xr:uid="{00000000-0006-0000-0100-000094000000}">
      <text>
        <r>
          <rPr>
            <sz val="8"/>
            <color indexed="81"/>
            <rFont val="Tahoma"/>
            <family val="2"/>
          </rPr>
          <t>x;y)</t>
        </r>
      </text>
    </comment>
    <comment ref="O89" authorId="0" shapeId="0" xr:uid="{00000000-0006-0000-0100-000095000000}">
      <text>
        <r>
          <rPr>
            <sz val="8"/>
            <color indexed="81"/>
            <rFont val="Tahoma"/>
            <family val="2"/>
          </rPr>
          <t>x;y)</t>
        </r>
      </text>
    </comment>
    <comment ref="P89" authorId="0" shapeId="0" xr:uid="{00000000-0006-0000-0100-000096000000}">
      <text>
        <r>
          <rPr>
            <sz val="8"/>
            <color indexed="81"/>
            <rFont val="Tahoma"/>
            <family val="2"/>
          </rPr>
          <t>x;y)</t>
        </r>
      </text>
    </comment>
    <comment ref="Q89" authorId="0" shapeId="0" xr:uid="{00000000-0006-0000-0100-000097000000}">
      <text>
        <r>
          <rPr>
            <sz val="8"/>
            <color indexed="81"/>
            <rFont val="Tahoma"/>
            <family val="2"/>
          </rPr>
          <t>x;y)</t>
        </r>
      </text>
    </comment>
  </commentList>
</comments>
</file>

<file path=xl/sharedStrings.xml><?xml version="1.0" encoding="utf-8"?>
<sst xmlns="http://schemas.openxmlformats.org/spreadsheetml/2006/main" count="270" uniqueCount="182">
  <si>
    <t>PROJECT:</t>
  </si>
  <si>
    <t>SETTINGS</t>
  </si>
  <si>
    <t>NUMBER</t>
  </si>
  <si>
    <t>COUNTY</t>
  </si>
  <si>
    <t>BH MED</t>
  </si>
  <si>
    <t>HOME MED</t>
  </si>
  <si>
    <t>PROGRAM</t>
  </si>
  <si>
    <t>ATLANTIC</t>
  </si>
  <si>
    <t>SPONSOR/DEVELOPER:</t>
  </si>
  <si>
    <t>BERGEN</t>
  </si>
  <si>
    <t>CITY:</t>
  </si>
  <si>
    <t>BURLINGTON</t>
  </si>
  <si>
    <t>COUNTY:</t>
  </si>
  <si>
    <t>CAMDEN</t>
  </si>
  <si>
    <t># OF AFFORDABLE UNITS:</t>
  </si>
  <si>
    <t>Vol. Cap(Y=1)</t>
  </si>
  <si>
    <t>CAPE MAY</t>
  </si>
  <si>
    <t>TOTAL UNITS:</t>
  </si>
  <si>
    <t>INFLATION:</t>
  </si>
  <si>
    <t>INCOME</t>
  </si>
  <si>
    <t>CUMBERLAND</t>
  </si>
  <si>
    <t>EXPENSES</t>
  </si>
  <si>
    <t>ESSEX</t>
  </si>
  <si>
    <t>GLOUCESTER</t>
  </si>
  <si>
    <t>HUDSON</t>
  </si>
  <si>
    <t xml:space="preserve"> </t>
  </si>
  <si>
    <t>HUNTERDON</t>
  </si>
  <si>
    <t>-</t>
  </si>
  <si>
    <t>----------------------------------------------</t>
  </si>
  <si>
    <t>MERCER</t>
  </si>
  <si>
    <t>MIDDLESEX</t>
  </si>
  <si>
    <t>SOURCES OF FUNDS</t>
  </si>
  <si>
    <t>PER UNIT</t>
  </si>
  <si>
    <t>MONMOUTH</t>
  </si>
  <si>
    <t>MORRIS</t>
  </si>
  <si>
    <t>OCEAN</t>
  </si>
  <si>
    <t>PASSAIC</t>
  </si>
  <si>
    <t>SALEM</t>
  </si>
  <si>
    <t>SOMERSET</t>
  </si>
  <si>
    <t>OTHER</t>
  </si>
  <si>
    <t>SUSSEX</t>
  </si>
  <si>
    <t>UNION</t>
  </si>
  <si>
    <t>WARREN</t>
  </si>
  <si>
    <t>PERMANENT LOAN</t>
  </si>
  <si>
    <t xml:space="preserve">   DEBT COVERAGE RATIO</t>
  </si>
  <si>
    <t xml:space="preserve">  PRINCIPAL</t>
  </si>
  <si>
    <t xml:space="preserve">  INTEREST RATE</t>
  </si>
  <si>
    <t xml:space="preserve">  TERM</t>
  </si>
  <si>
    <t xml:space="preserve">  PAYMENT</t>
  </si>
  <si>
    <t>CONSTRUCTION FINANCING</t>
  </si>
  <si>
    <t>CONSTRUCTION LOAN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</si>
  <si>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</si>
  <si>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</si>
  <si>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</si>
  <si>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</si>
  <si>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</si>
  <si>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</si>
  <si>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</si>
  <si>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</si>
  <si>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</si>
  <si>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</si>
  <si>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# OF BEDROOMS (studio=.5)</t>
  </si>
  <si>
    <t>SQUARE FEET</t>
  </si>
  <si>
    <t># OF UNITS</t>
  </si>
  <si>
    <t>MONTHLY  RENT</t>
  </si>
  <si>
    <t>TENANT RENT PLUS UTILITIES</t>
  </si>
  <si>
    <t>TOTAL MONTHLY RENTAL INCOME</t>
  </si>
  <si>
    <t>TOTAL ANNUAL RENTAL INCOME</t>
  </si>
  <si>
    <t>MEDIAN INCOME</t>
  </si>
  <si>
    <t>RANGE OF AFFORDABILITY</t>
  </si>
  <si>
    <t>=</t>
  </si>
  <si>
    <t>============</t>
  </si>
  <si>
    <t>==============</t>
  </si>
  <si>
    <t>YEAR</t>
  </si>
  <si>
    <t xml:space="preserve">  RENT ROLL</t>
  </si>
  <si>
    <t xml:space="preserve">  OTHER</t>
  </si>
  <si>
    <t>TOTAL INCOME</t>
  </si>
  <si>
    <t>EXPENSES:</t>
  </si>
  <si>
    <t>ANNUAL/UNIT</t>
  </si>
  <si>
    <t>PROJECT PAID UTILITIES</t>
  </si>
  <si>
    <t>MAINTENANCE AND REPAIRS</t>
  </si>
  <si>
    <t>SALARIES AND FRINGE</t>
  </si>
  <si>
    <t>ADMINISTRATIVE EXPENSES</t>
  </si>
  <si>
    <t>MAINTENANCE CONTRACTS</t>
  </si>
  <si>
    <t>MANAGEMENT FEE</t>
  </si>
  <si>
    <t>REAL ESTATE TAXES</t>
  </si>
  <si>
    <t>INSURANCE</t>
  </si>
  <si>
    <t>TOTAL EXPENSES</t>
  </si>
  <si>
    <t>EXPENSES PER UNIT</t>
  </si>
  <si>
    <t>NET OPERATING INCOME</t>
  </si>
  <si>
    <t>DEBT SERVICE</t>
  </si>
  <si>
    <t>DEBT COVER RATIO</t>
  </si>
  <si>
    <t>ACCUMULATED PROJECT INCOME</t>
  </si>
  <si>
    <t>Development</t>
  </si>
  <si>
    <t>Cost</t>
  </si>
  <si>
    <t xml:space="preserve">    Demolition</t>
  </si>
  <si>
    <t xml:space="preserve">    Off-Site Improvements</t>
  </si>
  <si>
    <t xml:space="preserve">    Residential Structures</t>
  </si>
  <si>
    <t xml:space="preserve">    Environmental Clearances</t>
  </si>
  <si>
    <t xml:space="preserve">    Surety &amp; Bonding</t>
  </si>
  <si>
    <t xml:space="preserve">    Building Permits</t>
  </si>
  <si>
    <t xml:space="preserve">    Contractor Overhead &amp; Profit</t>
  </si>
  <si>
    <t xml:space="preserve">    General Requirements</t>
  </si>
  <si>
    <t xml:space="preserve">    Hard Contingency (10% Rehab / 5% New)</t>
  </si>
  <si>
    <t xml:space="preserve">    Soft Contingency</t>
  </si>
  <si>
    <t xml:space="preserve">    Appraiser &amp; Market Study</t>
  </si>
  <si>
    <t xml:space="preserve">    Architect</t>
  </si>
  <si>
    <t xml:space="preserve">    Attorney</t>
  </si>
  <si>
    <t xml:space="preserve">    Cost Certification / Audit</t>
  </si>
  <si>
    <t xml:space="preserve">    Engineering</t>
  </si>
  <si>
    <t xml:space="preserve">    Environmental Consultant</t>
  </si>
  <si>
    <t xml:space="preserve">    Soil Investigation</t>
  </si>
  <si>
    <t xml:space="preserve">    Interest</t>
  </si>
  <si>
    <t xml:space="preserve">    Points &amp; Bank Fees</t>
  </si>
  <si>
    <t xml:space="preserve">    R.E. Taxes</t>
  </si>
  <si>
    <t xml:space="preserve">    Insurance</t>
  </si>
  <si>
    <t xml:space="preserve">    Title Insurance &amp; Recording</t>
  </si>
  <si>
    <t xml:space="preserve">    Utility Connection Fees</t>
  </si>
  <si>
    <t xml:space="preserve">    Other Impact Fees</t>
  </si>
  <si>
    <t xml:space="preserve">    Tax Credit Fees</t>
  </si>
  <si>
    <t>DEVELOPER FEE</t>
  </si>
  <si>
    <t>ORGANIZATIONAL COSTS</t>
  </si>
  <si>
    <t>ESCROWS:</t>
  </si>
  <si>
    <t>Working Capital</t>
  </si>
  <si>
    <t>Replacement Reserves</t>
  </si>
  <si>
    <t>RESERVES</t>
  </si>
  <si>
    <t>SOCIAL SERVICES</t>
  </si>
  <si>
    <t>YEAR I</t>
  </si>
  <si>
    <t>UTILITIES</t>
  </si>
  <si>
    <t>PERCENT</t>
  </si>
  <si>
    <t>Dist. Urban=1</t>
  </si>
  <si>
    <t>REGION 1</t>
  </si>
  <si>
    <t>REGION 2</t>
  </si>
  <si>
    <t>REGION 3</t>
  </si>
  <si>
    <t>REGION 4</t>
  </si>
  <si>
    <t>REGION 5</t>
  </si>
  <si>
    <t>REGION 6</t>
  </si>
  <si>
    <t>Bergen, Huson, Passaic, Sussex</t>
  </si>
  <si>
    <t>Essex, Morris, Union, Warren</t>
  </si>
  <si>
    <t>Hunterdon, Middlesex, Somerset</t>
  </si>
  <si>
    <t>Mercer, Monmouth, Ocean</t>
  </si>
  <si>
    <t>Atlantic, Cape May, Cumberland, Salem</t>
  </si>
  <si>
    <t>Burlington, Camden, Gloucester</t>
  </si>
  <si>
    <t xml:space="preserve">    Construction Manager</t>
  </si>
  <si>
    <t>DEFERRED DEVELOPER FEE</t>
  </si>
  <si>
    <t>TOTAL SOURCES</t>
  </si>
  <si>
    <t>TOTAL DEVELOPMENT COST</t>
  </si>
  <si>
    <t>Bank Name</t>
  </si>
  <si>
    <t>MARKETING EXPENSE</t>
  </si>
  <si>
    <t xml:space="preserve">Per unit Cost </t>
  </si>
  <si>
    <t xml:space="preserve">    LESS VACANCY (Change Following cell to reflect correct vacancy percentage)</t>
  </si>
  <si>
    <t>NET PROJECT INCOME&gt;</t>
  </si>
  <si>
    <t>GAP</t>
  </si>
  <si>
    <t xml:space="preserve">    Planning Consultant</t>
  </si>
  <si>
    <t>J</t>
  </si>
  <si>
    <t>K</t>
  </si>
  <si>
    <t>L</t>
  </si>
  <si>
    <t>M</t>
  </si>
  <si>
    <t>N</t>
  </si>
  <si>
    <t>VERSION #</t>
  </si>
  <si>
    <t xml:space="preserve">  COMMERCIAL</t>
  </si>
  <si>
    <t>LIHTC, HOME, (Y=1)</t>
  </si>
  <si>
    <t>COMMENTS:</t>
  </si>
  <si>
    <t>Acquisition</t>
  </si>
  <si>
    <t>ACQUISITION:</t>
  </si>
  <si>
    <t>CONSTRUCTION:</t>
  </si>
  <si>
    <t>CONTRACTOR FEE:</t>
  </si>
  <si>
    <t>CONTINGENCY:</t>
  </si>
  <si>
    <t>PROFESSIONAL SERVICES:</t>
  </si>
  <si>
    <t>CARRYING &amp; FINANCING:</t>
  </si>
  <si>
    <t>Land</t>
  </si>
  <si>
    <t>TOTAL:</t>
  </si>
  <si>
    <t>SUB - TOTAL:</t>
  </si>
  <si>
    <t>Operating Deficit Reserve</t>
  </si>
  <si>
    <t>2010 rental template</t>
  </si>
  <si>
    <t>NRTC</t>
  </si>
  <si>
    <t>Neighborhood Revitalization Tax Credit</t>
  </si>
  <si>
    <t>TENANT PAID UTILITIES/ALLOWANCE**</t>
  </si>
  <si>
    <t xml:space="preserve">**Please see "Utility Allowance" at: www.state.nj.us/dca/hmfa/developers/credits/compliance/limits.shtml </t>
  </si>
  <si>
    <t>COUNTY:(col. L/M)</t>
  </si>
  <si>
    <t>RENTAL SPREADSHEET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</si>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</sst>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;;;"/>
    <numFmt numFmtId="165" formatCode="0_)"/>
    <numFmt numFmtId="166" formatCode="dd\-mmm\-yy_)"/>
    <numFmt numFmtId="167" formatCode="0.000%"/>
    <numFmt numFmtId="168" formatCode="0.0_)"/>
    <numFmt numFmtId="169" formatCode="0.00_)"/>
    <numFmt numFmtId="170" formatCode="0.0%"/>
    <numFmt numFmtId="171" formatCode="#,##0.0_);\(#,##0.0\)"/>
    <numFmt numFmtId="172" formatCode="&quot;$&quot;#,##0\ ;\(&quot;$&quot;#,##0\)"/>
    <numFmt numFmtId="173" formatCode="mmmm\ d\,\ yyyy"/>
    <numFmt numFmtId="174" formatCode="0.00000000"/>
    <numFmt numFmtId="175" formatCode="[$-409]mmmm\ d\,\ yyyy;@"/>
    <numFmt numFmtId="176" formatCode="&quot;$&quot;#,##0"/>
    <numFmt numFmtId="177" formatCode="#,##0.0000"/>
  </numFmts>
  <fonts count="42">
    <font>
      <sz val="12"/>
      <name val="Arial MT"/>
    </font>
    <font>
      <sz val="10"/>
      <name val="Arial"/>
    </font>
    <font>
      <sz val="10"/>
      <name val="Arial"/>
      <family val="2"/>
    </font>
    <font>
      <sz val="14"/>
      <name val="Arial MT"/>
    </font>
    <font>
      <sz val="10"/>
      <name val="Arial MT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Arial MT"/>
    </font>
    <font>
      <sz val="10"/>
      <name val="Arial"/>
      <family val="2"/>
    </font>
    <font>
      <sz val="8"/>
      <name val="Arial MT"/>
    </font>
    <font>
      <sz val="16"/>
      <name val="Arial MT"/>
    </font>
    <font>
      <b/>
      <sz val="16"/>
      <name val="Swis721 BlkEx BT"/>
    </font>
    <font>
      <b/>
      <sz val="16"/>
      <name val="Arial MT"/>
    </font>
    <font>
      <u/>
      <sz val="16"/>
      <name val="Arial MT"/>
    </font>
    <font>
      <b/>
      <sz val="16"/>
      <name val="Arial"/>
      <family val="2"/>
    </font>
    <font>
      <sz val="16"/>
      <color indexed="12"/>
      <name val="Arial MT"/>
    </font>
    <font>
      <sz val="16"/>
      <name val="Arial"/>
      <family val="2"/>
    </font>
    <font>
      <b/>
      <u/>
      <sz val="16"/>
      <name val="Arial MT"/>
    </font>
    <font>
      <b/>
      <sz val="16"/>
      <name val="Times New Roman"/>
      <family val="1"/>
    </font>
    <font>
      <b/>
      <i/>
      <sz val="16"/>
      <name val="Times New Roman"/>
      <family val="1"/>
    </font>
    <font>
      <sz val="16"/>
      <name val="Times New Roman"/>
      <family val="1"/>
    </font>
    <font>
      <sz val="16"/>
      <name val="Times New Roman"/>
      <family val="1"/>
    </font>
    <font>
      <u/>
      <sz val="16"/>
      <name val="Times New Roman"/>
      <family val="1"/>
    </font>
    <font>
      <b/>
      <sz val="16"/>
      <name val="Times New Roman"/>
      <family val="1"/>
    </font>
    <font>
      <u/>
      <sz val="16"/>
      <name val="Times New Roman"/>
      <family val="1"/>
    </font>
    <font>
      <sz val="16"/>
      <color indexed="12"/>
      <name val="Times New Roman"/>
      <family val="1"/>
    </font>
    <font>
      <sz val="16"/>
      <color indexed="12"/>
      <name val="Times New Roman"/>
      <family val="1"/>
    </font>
    <font>
      <sz val="16"/>
      <color indexed="12"/>
      <name val="Courier"/>
      <family val="3"/>
    </font>
    <font>
      <b/>
      <sz val="16"/>
      <color indexed="8"/>
      <name val="Times New Roman"/>
      <family val="1"/>
    </font>
    <font>
      <sz val="16"/>
      <color indexed="8"/>
      <name val="Arial MT"/>
    </font>
    <font>
      <b/>
      <sz val="16"/>
      <color indexed="8"/>
      <name val="Arial MT"/>
    </font>
    <font>
      <b/>
      <sz val="18"/>
      <name val="Arial MT"/>
    </font>
    <font>
      <sz val="18"/>
      <name val="Arial MT"/>
    </font>
    <font>
      <b/>
      <sz val="10"/>
      <name val="Swis721 BlkEx BT"/>
    </font>
    <font>
      <b/>
      <u/>
      <sz val="10"/>
      <name val="Arial MT"/>
    </font>
    <font>
      <b/>
      <u/>
      <sz val="10"/>
      <color indexed="8"/>
      <name val="Arial MT"/>
    </font>
    <font>
      <b/>
      <sz val="10"/>
      <color indexed="8"/>
      <name val="Arial MT"/>
    </font>
    <font>
      <sz val="10"/>
      <color indexed="8"/>
      <name val="Arial MT"/>
    </font>
    <font>
      <u/>
      <sz val="16"/>
      <color indexed="12"/>
      <name val="Times New Roman"/>
      <family val="1"/>
    </font>
    <font>
      <b/>
      <i/>
      <sz val="10"/>
      <name val="Arial MT"/>
    </font>
    <font>
      <u/>
      <sz val="12"/>
      <name val="Arial MT"/>
    </font>
    <font>
      <sz val="10"/>
      <color theme="0" tint="-0.14999847407452621"/>
      <name val="Arial MT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lightDown">
        <fgColor indexed="9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">
    <xf numFmtId="5" fontId="0" fillId="0" borderId="0"/>
    <xf numFmtId="172" fontId="1" fillId="2" borderId="0" applyFont="0" applyFill="0" applyBorder="0" applyAlignment="0" applyProtection="0"/>
    <xf numFmtId="9" fontId="2" fillId="0" borderId="0" applyFont="0" applyFill="0" applyBorder="0" applyAlignment="0" applyProtection="0"/>
    <xf numFmtId="172" fontId="6" fillId="3" borderId="1">
      <alignment horizontal="right"/>
      <protection locked="0"/>
    </xf>
  </cellStyleXfs>
  <cellXfs count="189">
    <xf numFmtId="5" fontId="0" fillId="0" borderId="0" xfId="0"/>
    <xf numFmtId="5" fontId="3" fillId="0" borderId="0" xfId="0" applyFont="1"/>
    <xf numFmtId="164" fontId="3" fillId="0" borderId="0" xfId="0" applyNumberFormat="1" applyFont="1"/>
    <xf numFmtId="5" fontId="4" fillId="0" borderId="0" xfId="0" applyFont="1"/>
    <xf numFmtId="9" fontId="4" fillId="0" borderId="0" xfId="0" applyNumberFormat="1" applyFont="1"/>
    <xf numFmtId="165" fontId="3" fillId="0" borderId="0" xfId="0" applyNumberFormat="1" applyFont="1"/>
    <xf numFmtId="5" fontId="10" fillId="0" borderId="0" xfId="0" applyFont="1"/>
    <xf numFmtId="5" fontId="12" fillId="0" borderId="0" xfId="0" applyFont="1"/>
    <xf numFmtId="5" fontId="13" fillId="0" borderId="0" xfId="0" applyFont="1"/>
    <xf numFmtId="5" fontId="10" fillId="0" borderId="0" xfId="0" applyFont="1" applyAlignment="1">
      <alignment horizontal="fill"/>
    </xf>
    <xf numFmtId="0" fontId="10" fillId="0" borderId="0" xfId="0" applyNumberFormat="1" applyFont="1"/>
    <xf numFmtId="5" fontId="13" fillId="0" borderId="0" xfId="0" applyFont="1" applyAlignment="1">
      <alignment horizontal="right"/>
    </xf>
    <xf numFmtId="10" fontId="10" fillId="0" borderId="0" xfId="0" applyNumberFormat="1" applyFont="1"/>
    <xf numFmtId="9" fontId="10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 applyAlignment="1">
      <alignment horizontal="left"/>
    </xf>
    <xf numFmtId="5" fontId="10" fillId="0" borderId="0" xfId="0" quotePrefix="1" applyFont="1"/>
    <xf numFmtId="5" fontId="17" fillId="0" borderId="0" xfId="0" applyFont="1"/>
    <xf numFmtId="5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172" fontId="19" fillId="0" borderId="0" xfId="1" applyFont="1" applyFill="1" applyAlignment="1" applyProtection="1">
      <alignment horizontal="center"/>
    </xf>
    <xf numFmtId="5" fontId="20" fillId="0" borderId="0" xfId="0" applyFont="1"/>
    <xf numFmtId="172" fontId="20" fillId="0" borderId="0" xfId="1" applyFont="1" applyFill="1" applyProtection="1"/>
    <xf numFmtId="5" fontId="24" fillId="0" borderId="0" xfId="0" applyFont="1"/>
    <xf numFmtId="172" fontId="25" fillId="0" borderId="0" xfId="1" applyFont="1" applyFill="1" applyProtection="1"/>
    <xf numFmtId="5" fontId="15" fillId="0" borderId="0" xfId="0" applyFont="1"/>
    <xf numFmtId="5" fontId="21" fillId="0" borderId="0" xfId="0" applyFont="1"/>
    <xf numFmtId="172" fontId="18" fillId="0" borderId="0" xfId="3" applyFont="1" applyFill="1" applyBorder="1" applyProtection="1">
      <alignment horizontal="right"/>
    </xf>
    <xf numFmtId="5" fontId="27" fillId="0" borderId="0" xfId="0" applyFont="1"/>
    <xf numFmtId="5" fontId="10" fillId="0" borderId="0" xfId="0" applyFont="1" applyAlignment="1">
      <alignment vertical="top"/>
    </xf>
    <xf numFmtId="5" fontId="18" fillId="0" borderId="0" xfId="0" applyFont="1"/>
    <xf numFmtId="172" fontId="18" fillId="0" borderId="0" xfId="1" applyFont="1" applyFill="1" applyProtection="1"/>
    <xf numFmtId="172" fontId="18" fillId="0" borderId="2" xfId="1" applyFont="1" applyFill="1" applyBorder="1" applyAlignment="1" applyProtection="1">
      <alignment horizontal="right"/>
    </xf>
    <xf numFmtId="172" fontId="18" fillId="0" borderId="0" xfId="1" applyFont="1" applyFill="1" applyBorder="1" applyAlignment="1" applyProtection="1">
      <alignment horizontal="right"/>
    </xf>
    <xf numFmtId="5" fontId="12" fillId="0" borderId="3" xfId="0" applyFont="1" applyBorder="1"/>
    <xf numFmtId="5" fontId="10" fillId="0" borderId="4" xfId="0" applyFont="1" applyBorder="1"/>
    <xf numFmtId="5" fontId="12" fillId="0" borderId="5" xfId="0" applyFont="1" applyBorder="1" applyAlignment="1">
      <alignment horizontal="right"/>
    </xf>
    <xf numFmtId="5" fontId="10" fillId="0" borderId="6" xfId="0" applyFont="1" applyBorder="1" applyAlignment="1">
      <alignment horizontal="fill"/>
    </xf>
    <xf numFmtId="5" fontId="10" fillId="0" borderId="7" xfId="0" applyFont="1" applyBorder="1" applyAlignment="1">
      <alignment horizontal="fill"/>
    </xf>
    <xf numFmtId="5" fontId="10" fillId="0" borderId="6" xfId="0" applyFont="1" applyBorder="1"/>
    <xf numFmtId="5" fontId="10" fillId="0" borderId="7" xfId="0" applyFont="1" applyBorder="1"/>
    <xf numFmtId="5" fontId="10" fillId="0" borderId="8" xfId="0" applyFont="1" applyBorder="1"/>
    <xf numFmtId="5" fontId="12" fillId="0" borderId="9" xfId="0" applyFont="1" applyBorder="1"/>
    <xf numFmtId="5" fontId="10" fillId="0" borderId="10" xfId="0" applyFont="1" applyBorder="1"/>
    <xf numFmtId="39" fontId="10" fillId="0" borderId="7" xfId="0" applyNumberFormat="1" applyFont="1" applyBorder="1"/>
    <xf numFmtId="5" fontId="29" fillId="0" borderId="7" xfId="0" applyFont="1" applyBorder="1"/>
    <xf numFmtId="5" fontId="10" fillId="0" borderId="9" xfId="0" applyFont="1" applyBorder="1"/>
    <xf numFmtId="5" fontId="29" fillId="0" borderId="10" xfId="0" applyFont="1" applyBorder="1"/>
    <xf numFmtId="5" fontId="10" fillId="0" borderId="5" xfId="0" applyFont="1" applyBorder="1"/>
    <xf numFmtId="5" fontId="30" fillId="0" borderId="7" xfId="0" applyFont="1" applyBorder="1"/>
    <xf numFmtId="5" fontId="12" fillId="0" borderId="8" xfId="0" applyFont="1" applyBorder="1"/>
    <xf numFmtId="5" fontId="30" fillId="0" borderId="10" xfId="0" applyFont="1" applyBorder="1"/>
    <xf numFmtId="5" fontId="31" fillId="0" borderId="11" xfId="0" applyFont="1" applyBorder="1"/>
    <xf numFmtId="5" fontId="33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73" fontId="4" fillId="0" borderId="0" xfId="0" applyNumberFormat="1" applyFont="1" applyAlignment="1">
      <alignment horizontal="left"/>
    </xf>
    <xf numFmtId="174" fontId="4" fillId="0" borderId="0" xfId="0" applyNumberFormat="1" applyFont="1"/>
    <xf numFmtId="5" fontId="4" fillId="0" borderId="0" xfId="0" applyFont="1" applyAlignment="1">
      <alignment horizontal="fill"/>
    </xf>
    <xf numFmtId="5" fontId="34" fillId="4" borderId="0" xfId="0" applyFont="1" applyFill="1" applyAlignment="1">
      <alignment horizontal="right"/>
    </xf>
    <xf numFmtId="5" fontId="34" fillId="0" borderId="0" xfId="0" applyFont="1" applyAlignment="1">
      <alignment horizontal="right" vertical="center"/>
    </xf>
    <xf numFmtId="5" fontId="35" fillId="5" borderId="12" xfId="0" applyFont="1" applyFill="1" applyBorder="1" applyAlignment="1">
      <alignment horizontal="center" vertical="center"/>
    </xf>
    <xf numFmtId="5" fontId="34" fillId="5" borderId="12" xfId="0" applyFont="1" applyFill="1" applyBorder="1" applyAlignment="1">
      <alignment horizontal="center" vertical="center"/>
    </xf>
    <xf numFmtId="5" fontId="34" fillId="0" borderId="0" xfId="0" applyFont="1" applyAlignment="1">
      <alignment horizontal="center" vertical="center"/>
    </xf>
    <xf numFmtId="171" fontId="7" fillId="4" borderId="0" xfId="0" applyNumberFormat="1" applyFont="1" applyFill="1"/>
    <xf numFmtId="37" fontId="4" fillId="0" borderId="0" xfId="0" applyNumberFormat="1" applyFont="1"/>
    <xf numFmtId="171" fontId="7" fillId="0" borderId="0" xfId="0" applyNumberFormat="1" applyFont="1"/>
    <xf numFmtId="165" fontId="4" fillId="4" borderId="0" xfId="0" applyNumberFormat="1" applyFont="1" applyFill="1"/>
    <xf numFmtId="165" fontId="7" fillId="0" borderId="0" xfId="0" applyNumberFormat="1" applyFont="1"/>
    <xf numFmtId="165" fontId="7" fillId="4" borderId="0" xfId="0" applyNumberFormat="1" applyFont="1" applyFill="1"/>
    <xf numFmtId="37" fontId="4" fillId="4" borderId="0" xfId="0" applyNumberFormat="1" applyFont="1" applyFill="1"/>
    <xf numFmtId="5" fontId="7" fillId="0" borderId="0" xfId="0" applyFont="1"/>
    <xf numFmtId="5" fontId="4" fillId="4" borderId="0" xfId="0" applyFont="1" applyFill="1"/>
    <xf numFmtId="5" fontId="36" fillId="0" borderId="0" xfId="0" applyFont="1"/>
    <xf numFmtId="5" fontId="7" fillId="4" borderId="0" xfId="0" applyFont="1" applyFill="1"/>
    <xf numFmtId="10" fontId="7" fillId="4" borderId="0" xfId="0" applyNumberFormat="1" applyFont="1" applyFill="1"/>
    <xf numFmtId="170" fontId="4" fillId="0" borderId="0" xfId="0" applyNumberFormat="1" applyFont="1"/>
    <xf numFmtId="170" fontId="36" fillId="0" borderId="0" xfId="0" applyNumberFormat="1" applyFont="1"/>
    <xf numFmtId="170" fontId="7" fillId="0" borderId="0" xfId="0" applyNumberFormat="1" applyFont="1"/>
    <xf numFmtId="5" fontId="34" fillId="0" borderId="0" xfId="0" applyFont="1"/>
    <xf numFmtId="5" fontId="34" fillId="0" borderId="0" xfId="0" applyFont="1" applyAlignment="1">
      <alignment horizontal="right"/>
    </xf>
    <xf numFmtId="37" fontId="34" fillId="0" borderId="0" xfId="0" applyNumberFormat="1" applyFont="1"/>
    <xf numFmtId="165" fontId="34" fillId="0" borderId="0" xfId="0" applyNumberFormat="1" applyFont="1"/>
    <xf numFmtId="177" fontId="4" fillId="0" borderId="0" xfId="0" applyNumberFormat="1" applyFont="1"/>
    <xf numFmtId="5" fontId="7" fillId="0" borderId="0" xfId="0" applyFont="1" applyAlignment="1">
      <alignment horizontal="right"/>
    </xf>
    <xf numFmtId="9" fontId="7" fillId="0" borderId="0" xfId="0" applyNumberFormat="1" applyFont="1" applyAlignment="1">
      <alignment horizontal="center"/>
    </xf>
    <xf numFmtId="5" fontId="37" fillId="0" borderId="0" xfId="0" applyFont="1"/>
    <xf numFmtId="39" fontId="4" fillId="0" borderId="0" xfId="0" applyNumberFormat="1" applyFont="1"/>
    <xf numFmtId="5" fontId="10" fillId="0" borderId="6" xfId="0" applyFont="1" applyBorder="1" applyAlignment="1">
      <alignment horizontal="left"/>
    </xf>
    <xf numFmtId="172" fontId="38" fillId="0" borderId="0" xfId="1" applyFont="1" applyFill="1" applyProtection="1"/>
    <xf numFmtId="172" fontId="18" fillId="0" borderId="4" xfId="1" applyFont="1" applyFill="1" applyBorder="1" applyProtection="1"/>
    <xf numFmtId="172" fontId="23" fillId="0" borderId="13" xfId="1" applyFont="1" applyFill="1" applyBorder="1" applyProtection="1"/>
    <xf numFmtId="5" fontId="21" fillId="0" borderId="9" xfId="0" applyFont="1" applyBorder="1"/>
    <xf numFmtId="5" fontId="10" fillId="6" borderId="0" xfId="0" applyFont="1" applyFill="1"/>
    <xf numFmtId="176" fontId="10" fillId="0" borderId="0" xfId="0" applyNumberFormat="1" applyFont="1"/>
    <xf numFmtId="176" fontId="10" fillId="0" borderId="0" xfId="0" applyNumberFormat="1" applyFont="1" applyAlignment="1">
      <alignment vertical="top"/>
    </xf>
    <xf numFmtId="176" fontId="0" fillId="0" borderId="0" xfId="0" applyNumberFormat="1"/>
    <xf numFmtId="176" fontId="3" fillId="0" borderId="0" xfId="0" applyNumberFormat="1" applyFont="1"/>
    <xf numFmtId="5" fontId="14" fillId="0" borderId="0" xfId="0" applyFont="1"/>
    <xf numFmtId="5" fontId="16" fillId="0" borderId="0" xfId="0" applyFont="1"/>
    <xf numFmtId="5" fontId="22" fillId="0" borderId="0" xfId="0" applyFont="1" applyAlignment="1">
      <alignment horizontal="right"/>
    </xf>
    <xf numFmtId="5" fontId="21" fillId="0" borderId="0" xfId="0" applyFont="1" applyAlignment="1">
      <alignment horizontal="right"/>
    </xf>
    <xf numFmtId="5" fontId="26" fillId="0" borderId="0" xfId="0" applyFont="1"/>
    <xf numFmtId="9" fontId="21" fillId="0" borderId="0" xfId="2" applyFont="1" applyBorder="1" applyProtection="1"/>
    <xf numFmtId="37" fontId="23" fillId="0" borderId="0" xfId="0" applyNumberFormat="1" applyFont="1" applyAlignment="1">
      <alignment horizontal="right"/>
    </xf>
    <xf numFmtId="5" fontId="17" fillId="0" borderId="0" xfId="0" applyFont="1" applyAlignment="1">
      <alignment horizontal="right"/>
    </xf>
    <xf numFmtId="168" fontId="21" fillId="0" borderId="0" xfId="0" applyNumberFormat="1" applyFont="1"/>
    <xf numFmtId="169" fontId="21" fillId="0" borderId="0" xfId="0" applyNumberFormat="1" applyFont="1"/>
    <xf numFmtId="7" fontId="10" fillId="0" borderId="0" xfId="0" applyNumberFormat="1" applyFont="1"/>
    <xf numFmtId="5" fontId="23" fillId="0" borderId="0" xfId="0" applyFont="1"/>
    <xf numFmtId="37" fontId="14" fillId="0" borderId="9" xfId="0" applyNumberFormat="1" applyFont="1" applyBorder="1"/>
    <xf numFmtId="37" fontId="14" fillId="0" borderId="4" xfId="0" applyNumberFormat="1" applyFont="1" applyBorder="1"/>
    <xf numFmtId="5" fontId="39" fillId="7" borderId="0" xfId="0" applyFont="1" applyFill="1"/>
    <xf numFmtId="5" fontId="4" fillId="7" borderId="0" xfId="0" applyFont="1" applyFill="1"/>
    <xf numFmtId="5" fontId="4" fillId="8" borderId="0" xfId="0" applyFont="1" applyFill="1"/>
    <xf numFmtId="5" fontId="36" fillId="7" borderId="0" xfId="0" applyFont="1" applyFill="1"/>
    <xf numFmtId="37" fontId="10" fillId="5" borderId="12" xfId="0" applyNumberFormat="1" applyFont="1" applyFill="1" applyBorder="1" applyAlignment="1" applyProtection="1">
      <alignment horizontal="left"/>
      <protection locked="0"/>
    </xf>
    <xf numFmtId="165" fontId="10" fillId="5" borderId="12" xfId="0" applyNumberFormat="1" applyFont="1" applyFill="1" applyBorder="1" applyAlignment="1" applyProtection="1">
      <alignment horizontal="left"/>
      <protection locked="0"/>
    </xf>
    <xf numFmtId="37" fontId="16" fillId="5" borderId="12" xfId="0" applyNumberFormat="1" applyFont="1" applyFill="1" applyBorder="1" applyAlignment="1" applyProtection="1">
      <alignment horizontal="left"/>
      <protection locked="0"/>
    </xf>
    <xf numFmtId="37" fontId="14" fillId="5" borderId="12" xfId="0" applyNumberFormat="1" applyFont="1" applyFill="1" applyBorder="1" applyProtection="1">
      <protection locked="0"/>
    </xf>
    <xf numFmtId="172" fontId="21" fillId="5" borderId="12" xfId="3" applyFont="1" applyFill="1" applyBorder="1" applyAlignment="1">
      <alignment horizontal="left"/>
      <protection locked="0"/>
    </xf>
    <xf numFmtId="5" fontId="21" fillId="5" borderId="12" xfId="0" applyFont="1" applyFill="1" applyBorder="1" applyProtection="1">
      <protection locked="0"/>
    </xf>
    <xf numFmtId="172" fontId="18" fillId="5" borderId="14" xfId="3" applyFont="1" applyFill="1" applyBorder="1">
      <alignment horizontal="right"/>
      <protection locked="0"/>
    </xf>
    <xf numFmtId="172" fontId="18" fillId="5" borderId="14" xfId="1" applyFont="1" applyFill="1" applyBorder="1" applyProtection="1">
      <protection locked="0"/>
    </xf>
    <xf numFmtId="172" fontId="18" fillId="5" borderId="12" xfId="3" applyFont="1" applyFill="1" applyBorder="1">
      <alignment horizontal="right"/>
      <protection locked="0"/>
    </xf>
    <xf numFmtId="0" fontId="20" fillId="5" borderId="12" xfId="0" applyNumberFormat="1" applyFont="1" applyFill="1" applyBorder="1" applyAlignment="1" applyProtection="1">
      <alignment vertical="top"/>
      <protection locked="0"/>
    </xf>
    <xf numFmtId="5" fontId="23" fillId="5" borderId="12" xfId="0" applyFont="1" applyFill="1" applyBorder="1" applyProtection="1">
      <protection locked="0"/>
    </xf>
    <xf numFmtId="172" fontId="18" fillId="5" borderId="12" xfId="1" applyFont="1" applyFill="1" applyBorder="1" applyProtection="1">
      <protection locked="0"/>
    </xf>
    <xf numFmtId="172" fontId="23" fillId="5" borderId="12" xfId="1" applyFont="1" applyFill="1" applyBorder="1" applyProtection="1">
      <protection locked="0"/>
    </xf>
    <xf numFmtId="6" fontId="28" fillId="5" borderId="12" xfId="1" applyNumberFormat="1" applyFont="1" applyFill="1" applyBorder="1" applyAlignment="1" applyProtection="1">
      <alignment horizontal="right"/>
      <protection locked="0"/>
    </xf>
    <xf numFmtId="5" fontId="10" fillId="5" borderId="12" xfId="0" applyFont="1" applyFill="1" applyBorder="1" applyProtection="1">
      <protection locked="0"/>
    </xf>
    <xf numFmtId="5" fontId="12" fillId="5" borderId="15" xfId="0" applyFont="1" applyFill="1" applyBorder="1" applyProtection="1">
      <protection locked="0"/>
    </xf>
    <xf numFmtId="167" fontId="10" fillId="5" borderId="12" xfId="0" applyNumberFormat="1" applyFont="1" applyFill="1" applyBorder="1" applyProtection="1">
      <protection locked="0"/>
    </xf>
    <xf numFmtId="37" fontId="10" fillId="5" borderId="12" xfId="0" applyNumberFormat="1" applyFont="1" applyFill="1" applyBorder="1" applyProtection="1">
      <protection locked="0"/>
    </xf>
    <xf numFmtId="5" fontId="10" fillId="5" borderId="15" xfId="0" applyFont="1" applyFill="1" applyBorder="1" applyProtection="1">
      <protection locked="0"/>
    </xf>
    <xf numFmtId="5" fontId="10" fillId="5" borderId="16" xfId="0" applyFont="1" applyFill="1" applyBorder="1" applyProtection="1">
      <protection locked="0"/>
    </xf>
    <xf numFmtId="171" fontId="7" fillId="5" borderId="12" xfId="0" applyNumberFormat="1" applyFont="1" applyFill="1" applyBorder="1" applyProtection="1">
      <protection locked="0"/>
    </xf>
    <xf numFmtId="165" fontId="7" fillId="5" borderId="12" xfId="0" applyNumberFormat="1" applyFont="1" applyFill="1" applyBorder="1" applyProtection="1">
      <protection locked="0"/>
    </xf>
    <xf numFmtId="5" fontId="7" fillId="5" borderId="12" xfId="0" applyFont="1" applyFill="1" applyBorder="1" applyProtection="1">
      <protection locked="0"/>
    </xf>
    <xf numFmtId="9" fontId="4" fillId="5" borderId="12" xfId="0" applyNumberFormat="1" applyFont="1" applyFill="1" applyBorder="1" applyProtection="1">
      <protection locked="0"/>
    </xf>
    <xf numFmtId="5" fontId="4" fillId="5" borderId="12" xfId="0" applyFont="1" applyFill="1" applyBorder="1" applyProtection="1">
      <protection locked="0"/>
    </xf>
    <xf numFmtId="10" fontId="4" fillId="5" borderId="12" xfId="0" applyNumberFormat="1" applyFont="1" applyFill="1" applyBorder="1" applyProtection="1">
      <protection locked="0"/>
    </xf>
    <xf numFmtId="10" fontId="4" fillId="0" borderId="0" xfId="0" applyNumberFormat="1" applyFont="1" applyProtection="1">
      <protection locked="0"/>
    </xf>
    <xf numFmtId="5" fontId="4" fillId="0" borderId="0" xfId="0" applyFont="1" applyProtection="1">
      <protection locked="0"/>
    </xf>
    <xf numFmtId="5" fontId="41" fillId="0" borderId="0" xfId="0" applyFont="1"/>
    <xf numFmtId="39" fontId="41" fillId="0" borderId="0" xfId="0" applyNumberFormat="1" applyFont="1"/>
    <xf numFmtId="165" fontId="41" fillId="0" borderId="0" xfId="0" applyNumberFormat="1" applyFont="1"/>
    <xf numFmtId="0" fontId="41" fillId="0" borderId="0" xfId="0" applyNumberFormat="1" applyFont="1" applyAlignment="1">
      <alignment horizontal="center"/>
    </xf>
    <xf numFmtId="175" fontId="3" fillId="5" borderId="12" xfId="0" applyNumberFormat="1" applyFont="1" applyFill="1" applyBorder="1" applyAlignment="1" applyProtection="1">
      <alignment horizontal="left"/>
      <protection locked="0"/>
    </xf>
    <xf numFmtId="5" fontId="40" fillId="0" borderId="0" xfId="0" applyFont="1"/>
    <xf numFmtId="6" fontId="0" fillId="0" borderId="0" xfId="0" applyNumberFormat="1"/>
    <xf numFmtId="14" fontId="0" fillId="0" borderId="0" xfId="0" applyNumberFormat="1"/>
    <xf numFmtId="176" fontId="32" fillId="0" borderId="0" xfId="0" applyNumberFormat="1" applyFont="1"/>
    <xf numFmtId="14" fontId="32" fillId="0" borderId="0" xfId="0" applyNumberFormat="1" applyFont="1"/>
    <xf numFmtId="5" fontId="10" fillId="5" borderId="15" xfId="0" applyFont="1" applyFill="1" applyBorder="1" applyAlignment="1" applyProtection="1">
      <alignment wrapText="1"/>
      <protection locked="0"/>
    </xf>
    <xf numFmtId="5" fontId="0" fillId="0" borderId="17" xfId="0" applyBorder="1" applyAlignment="1" applyProtection="1">
      <alignment wrapText="1"/>
      <protection locked="0"/>
    </xf>
    <xf numFmtId="5" fontId="0" fillId="0" borderId="16" xfId="0" applyBorder="1" applyAlignment="1" applyProtection="1">
      <alignment wrapText="1"/>
      <protection locked="0"/>
    </xf>
    <xf numFmtId="5" fontId="12" fillId="9" borderId="15" xfId="0" applyFont="1" applyFill="1" applyBorder="1"/>
    <xf numFmtId="5" fontId="10" fillId="9" borderId="16" xfId="0" applyFont="1" applyFill="1" applyBorder="1"/>
    <xf numFmtId="5" fontId="10" fillId="5" borderId="15" xfId="0" applyFont="1" applyFill="1" applyBorder="1" applyProtection="1">
      <protection locked="0"/>
    </xf>
    <xf numFmtId="5" fontId="10" fillId="0" borderId="16" xfId="0" applyFont="1" applyBorder="1" applyProtection="1">
      <protection locked="0"/>
    </xf>
    <xf numFmtId="5" fontId="10" fillId="5" borderId="16" xfId="0" applyFont="1" applyFill="1" applyBorder="1" applyProtection="1">
      <protection locked="0"/>
    </xf>
    <xf numFmtId="5" fontId="21" fillId="0" borderId="0" xfId="0" applyFont="1"/>
    <xf numFmtId="5" fontId="0" fillId="0" borderId="0" xfId="0"/>
    <xf numFmtId="5" fontId="11" fillId="5" borderId="15" xfId="0" applyFont="1" applyFill="1" applyBorder="1" applyProtection="1">
      <protection locked="0"/>
    </xf>
    <xf numFmtId="5" fontId="10" fillId="5" borderId="17" xfId="0" applyFont="1" applyFill="1" applyBorder="1" applyProtection="1">
      <protection locked="0"/>
    </xf>
    <xf numFmtId="5" fontId="10" fillId="5" borderId="8" xfId="0" applyFont="1" applyFill="1" applyBorder="1"/>
    <xf numFmtId="5" fontId="10" fillId="5" borderId="10" xfId="0" applyFont="1" applyFill="1" applyBorder="1"/>
    <xf numFmtId="5" fontId="31" fillId="0" borderId="18" xfId="0" applyFont="1" applyBorder="1"/>
    <xf numFmtId="5" fontId="32" fillId="0" borderId="19" xfId="0" applyFont="1" applyBorder="1"/>
    <xf numFmtId="5" fontId="12" fillId="5" borderId="3" xfId="0" applyFont="1" applyFill="1" applyBorder="1" applyAlignment="1" applyProtection="1">
      <alignment vertical="top" wrapText="1"/>
      <protection locked="0"/>
    </xf>
    <xf numFmtId="5" fontId="10" fillId="5" borderId="4" xfId="0" applyFont="1" applyFill="1" applyBorder="1" applyAlignment="1" applyProtection="1">
      <alignment vertical="top" wrapText="1"/>
      <protection locked="0"/>
    </xf>
    <xf numFmtId="5" fontId="10" fillId="5" borderId="5" xfId="0" applyFont="1" applyFill="1" applyBorder="1" applyAlignment="1" applyProtection="1">
      <alignment vertical="top" wrapText="1"/>
      <protection locked="0"/>
    </xf>
    <xf numFmtId="5" fontId="10" fillId="5" borderId="6" xfId="0" applyFont="1" applyFill="1" applyBorder="1" applyAlignment="1" applyProtection="1">
      <alignment vertical="top" wrapText="1"/>
      <protection locked="0"/>
    </xf>
    <xf numFmtId="5" fontId="10" fillId="5" borderId="0" xfId="0" applyFont="1" applyFill="1" applyAlignment="1" applyProtection="1">
      <alignment vertical="top" wrapText="1"/>
      <protection locked="0"/>
    </xf>
    <xf numFmtId="5" fontId="10" fillId="5" borderId="7" xfId="0" applyFont="1" applyFill="1" applyBorder="1" applyAlignment="1" applyProtection="1">
      <alignment vertical="top" wrapText="1"/>
      <protection locked="0"/>
    </xf>
    <xf numFmtId="5" fontId="10" fillId="5" borderId="8" xfId="0" applyFont="1" applyFill="1" applyBorder="1" applyAlignment="1" applyProtection="1">
      <alignment vertical="top" wrapText="1"/>
      <protection locked="0"/>
    </xf>
    <xf numFmtId="5" fontId="10" fillId="5" borderId="9" xfId="0" applyFont="1" applyFill="1" applyBorder="1" applyAlignment="1" applyProtection="1">
      <alignment vertical="top" wrapText="1"/>
      <protection locked="0"/>
    </xf>
    <xf numFmtId="5" fontId="10" fillId="5" borderId="10" xfId="0" applyFont="1" applyFill="1" applyBorder="1" applyAlignment="1" applyProtection="1">
      <alignment vertical="top" wrapText="1"/>
      <protection locked="0"/>
    </xf>
    <xf numFmtId="39" fontId="41" fillId="0" borderId="0" xfId="0" applyNumberFormat="1" applyFont="1"/>
    <xf numFmtId="5" fontId="4" fillId="0" borderId="0" xfId="0" applyFont="1"/>
    <xf numFmtId="5" fontId="37" fillId="0" borderId="0" xfId="0" applyFont="1"/>
    <xf numFmtId="5" fontId="4" fillId="0" borderId="0" xfId="0" applyFont="1" applyProtection="1">
      <protection locked="0"/>
    </xf>
    <xf numFmtId="39" fontId="4" fillId="0" borderId="0" xfId="0" applyNumberFormat="1" applyFont="1"/>
    <xf numFmtId="37" fontId="34" fillId="0" borderId="0" xfId="0" applyNumberFormat="1" applyFont="1"/>
    <xf numFmtId="5" fontId="4" fillId="5" borderId="15" xfId="0" applyFont="1" applyFill="1" applyBorder="1" applyProtection="1">
      <protection locked="0"/>
    </xf>
    <xf numFmtId="5" fontId="4" fillId="5" borderId="16" xfId="0" applyFont="1" applyFill="1" applyBorder="1" applyProtection="1">
      <protection locked="0"/>
    </xf>
    <xf numFmtId="5" fontId="8" fillId="5" borderId="15" xfId="0" applyFont="1" applyFill="1" applyBorder="1" applyProtection="1">
      <protection locked="0"/>
    </xf>
    <xf numFmtId="5" fontId="8" fillId="5" borderId="16" xfId="0" applyFont="1" applyFill="1" applyBorder="1" applyProtection="1">
      <protection locked="0"/>
    </xf>
  </cellXfs>
  <cellStyles count="4">
    <cellStyle name="Currency0" xfId="1" xr:uid="{00000000-0005-0000-0000-000000000000}"/>
    <cellStyle name="Normal" xfId="0" builtinId="0"/>
    <cellStyle name="Percent" xfId="2" builtinId="5"/>
    <cellStyle name="Yellow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V185"/>
  <sheetViews>
    <sheetView tabSelected="1" defaultGridColor="0" colorId="23" zoomScale="60" zoomScaleNormal="60" workbookViewId="0">
      <selection activeCell="Q9" sqref="Q9"/>
    </sheetView>
  </sheetViews>
  <sheetFormatPr defaultColWidth="26.19921875" defaultRowHeight="18.350000000000001"/>
  <cols>
    <col min="1" max="1" width="40.796875" style="1" customWidth="1"/>
    <col min="2" max="3" width="21.19921875" style="1" customWidth="1"/>
    <col min="4" max="4" width="14.796875" style="1" customWidth="1"/>
    <col min="5" max="5" width="8.19921875" style="1" bestFit="1" customWidth="1"/>
    <col min="6" max="6" width="42.59765625" style="1" bestFit="1" customWidth="1"/>
    <col min="7" max="7" width="8.5" style="1" customWidth="1"/>
    <col min="8" max="8" width="14" style="1" customWidth="1"/>
    <col min="9" max="9" width="21.5" style="1" bestFit="1" customWidth="1"/>
    <col min="10" max="10" width="15.5" style="1" customWidth="1"/>
    <col min="11" max="11" width="19.5" style="1" bestFit="1" customWidth="1"/>
    <col min="12" max="12" width="16.796875" style="1" customWidth="1"/>
    <col min="13" max="13" width="20.19921875" style="1" customWidth="1"/>
    <col min="14" max="14" width="15" style="1" customWidth="1"/>
    <col min="15" max="15" width="18.5" style="1" customWidth="1"/>
    <col min="16" max="16" width="20.19921875" style="97" customWidth="1"/>
    <col min="17" max="21" width="10.59765625" style="1" bestFit="1" customWidth="1"/>
    <col min="22" max="22" width="16" style="1" customWidth="1"/>
    <col min="23" max="23" width="8.3984375" style="1" customWidth="1"/>
    <col min="24" max="24" width="14.3984375" style="1" customWidth="1"/>
    <col min="25" max="25" width="18.796875" style="1" customWidth="1"/>
    <col min="26" max="26" width="15.3984375" style="1" customWidth="1"/>
    <col min="27" max="27" width="12.796875" style="1" bestFit="1" customWidth="1"/>
    <col min="28" max="28" width="13" style="1" customWidth="1"/>
    <col min="29" max="29" width="12.796875" style="1" customWidth="1"/>
    <col min="30" max="16384" width="26.19921875" style="1"/>
  </cols>
  <sheetData>
    <row r="1" spans="1:29" s="6" customFormat="1" ht="25.15" customHeight="1" thickTop="1" thickBot="1">
      <c r="A1" s="6" t="s">
        <v>0</v>
      </c>
      <c r="B1" s="164"/>
      <c r="C1" s="165"/>
      <c r="D1" s="160"/>
      <c r="L1" s="8" t="s">
        <v>2</v>
      </c>
      <c r="M1" s="8" t="s">
        <v>3</v>
      </c>
      <c r="N1" s="149" t="s">
        <v>4</v>
      </c>
      <c r="O1" s="8" t="s">
        <v>5</v>
      </c>
      <c r="P1" s="10"/>
      <c r="Q1" s="7"/>
    </row>
    <row r="2" spans="1:29" s="6" customFormat="1" ht="25.15" customHeight="1" thickTop="1" thickBot="1">
      <c r="A2" s="6" t="s">
        <v>6</v>
      </c>
      <c r="B2" s="166" t="s">
        <v>176</v>
      </c>
      <c r="C2" s="167"/>
      <c r="H2" s="8" t="s">
        <v>1</v>
      </c>
      <c r="L2" s="10">
        <v>1</v>
      </c>
      <c r="M2" s="6" t="s">
        <v>7</v>
      </c>
      <c r="N2" s="150">
        <v>72979</v>
      </c>
      <c r="O2" s="152">
        <v>98000</v>
      </c>
      <c r="Q2" s="9"/>
      <c r="AC2" s="6">
        <f>IF(J5=0,VLOOKUP(J4,L1:O22,3),VLOOKUP(J4,L1:O22,4))</f>
        <v>125900</v>
      </c>
    </row>
    <row r="3" spans="1:29" s="6" customFormat="1" ht="25.15" customHeight="1" thickTop="1" thickBot="1">
      <c r="A3" s="6" t="s">
        <v>8</v>
      </c>
      <c r="B3" s="159"/>
      <c r="C3" s="161"/>
      <c r="H3" s="6" t="s">
        <v>130</v>
      </c>
      <c r="J3" s="110">
        <v>1</v>
      </c>
      <c r="L3" s="10">
        <v>2</v>
      </c>
      <c r="M3" s="6" t="s">
        <v>9</v>
      </c>
      <c r="N3" s="150">
        <v>84422</v>
      </c>
      <c r="O3" s="152">
        <f>64750*2</f>
        <v>129500</v>
      </c>
    </row>
    <row r="4" spans="1:29" s="6" customFormat="1" ht="25.15" customHeight="1" thickTop="1" thickBot="1">
      <c r="A4" s="6" t="s">
        <v>10</v>
      </c>
      <c r="B4" s="159"/>
      <c r="C4" s="161"/>
      <c r="H4" s="6" t="s">
        <v>179</v>
      </c>
      <c r="J4" s="119">
        <v>11</v>
      </c>
      <c r="L4" s="10">
        <v>3</v>
      </c>
      <c r="M4" s="6" t="s">
        <v>11</v>
      </c>
      <c r="N4" s="150">
        <v>81500</v>
      </c>
      <c r="O4" s="152">
        <f>57350*2</f>
        <v>114700</v>
      </c>
      <c r="AC4" s="6">
        <v>0</v>
      </c>
    </row>
    <row r="5" spans="1:29" s="6" customFormat="1" ht="25.15" customHeight="1" thickTop="1" thickBot="1">
      <c r="A5" s="6" t="s">
        <v>12</v>
      </c>
      <c r="B5" s="6" t="str">
        <f>VLOOKUP(J4,L1:O22,2)</f>
        <v>MERCER</v>
      </c>
      <c r="H5" s="6" t="s">
        <v>161</v>
      </c>
      <c r="J5" s="119">
        <v>1</v>
      </c>
      <c r="L5" s="10">
        <v>4</v>
      </c>
      <c r="M5" s="6" t="s">
        <v>13</v>
      </c>
      <c r="N5" s="150">
        <v>81500</v>
      </c>
      <c r="O5" s="152">
        <v>114700</v>
      </c>
      <c r="AC5" s="6">
        <v>1</v>
      </c>
    </row>
    <row r="6" spans="1:29" s="6" customFormat="1" ht="25.15" customHeight="1" thickTop="1" thickBot="1">
      <c r="A6" s="6" t="s">
        <v>14</v>
      </c>
      <c r="B6" s="116"/>
      <c r="E6" s="157" t="s">
        <v>180</v>
      </c>
      <c r="F6" s="158"/>
      <c r="H6" s="6" t="s">
        <v>15</v>
      </c>
      <c r="J6" s="111">
        <v>0</v>
      </c>
      <c r="L6" s="10">
        <v>5</v>
      </c>
      <c r="M6" s="6" t="s">
        <v>16</v>
      </c>
      <c r="N6" s="150">
        <v>72979</v>
      </c>
      <c r="O6" s="152">
        <f>55250*2</f>
        <v>110500</v>
      </c>
      <c r="AC6" s="6">
        <v>2</v>
      </c>
    </row>
    <row r="7" spans="1:29" s="6" customFormat="1" ht="25.15" customHeight="1" thickTop="1" thickBot="1">
      <c r="A7" s="6" t="s">
        <v>17</v>
      </c>
      <c r="B7" s="117"/>
      <c r="H7" s="11" t="s">
        <v>18</v>
      </c>
      <c r="L7" s="10">
        <v>6</v>
      </c>
      <c r="M7" s="6" t="s">
        <v>20</v>
      </c>
      <c r="N7" s="150">
        <v>72979</v>
      </c>
      <c r="O7" s="152">
        <f>45050*2</f>
        <v>90100</v>
      </c>
      <c r="AC7" s="6">
        <v>3</v>
      </c>
    </row>
    <row r="8" spans="1:29" s="6" customFormat="1" ht="25.15" customHeight="1" thickTop="1" thickBot="1">
      <c r="A8" s="6" t="s">
        <v>159</v>
      </c>
      <c r="B8" s="118"/>
      <c r="H8" s="6" t="s">
        <v>19</v>
      </c>
      <c r="J8" s="12">
        <v>0.03</v>
      </c>
      <c r="L8" s="10">
        <v>7</v>
      </c>
      <c r="M8" s="6" t="s">
        <v>22</v>
      </c>
      <c r="N8" s="150">
        <v>90614</v>
      </c>
      <c r="O8" s="152">
        <f>65150*2</f>
        <v>130300</v>
      </c>
      <c r="AC8" s="6">
        <v>4</v>
      </c>
    </row>
    <row r="9" spans="1:29" s="6" customFormat="1" ht="25.15" customHeight="1" thickTop="1" thickBot="1">
      <c r="A9" s="6" t="s">
        <v>181</v>
      </c>
      <c r="B9" s="148"/>
      <c r="H9" s="13" t="s">
        <v>21</v>
      </c>
      <c r="J9" s="12">
        <v>0.04</v>
      </c>
      <c r="L9" s="10">
        <v>8</v>
      </c>
      <c r="M9" s="6" t="s">
        <v>23</v>
      </c>
      <c r="N9" s="150">
        <v>81500</v>
      </c>
      <c r="O9" s="152">
        <v>114700</v>
      </c>
    </row>
    <row r="10" spans="1:29" s="6" customFormat="1" ht="25.15" customHeight="1" thickTop="1">
      <c r="C10" s="14"/>
      <c r="H10" s="13" t="s">
        <v>128</v>
      </c>
      <c r="J10" s="12">
        <v>0.05</v>
      </c>
      <c r="L10" s="10">
        <v>9</v>
      </c>
      <c r="M10" s="6" t="s">
        <v>24</v>
      </c>
      <c r="N10" s="150">
        <v>84422</v>
      </c>
      <c r="O10" s="152">
        <f>66900*2</f>
        <v>133800</v>
      </c>
      <c r="Q10" s="7"/>
      <c r="AC10" s="6">
        <f>VLOOKUP(J4,L2:O22,4)</f>
        <v>125900</v>
      </c>
    </row>
    <row r="11" spans="1:29" s="6" customFormat="1" ht="25.15" customHeight="1">
      <c r="B11" s="15"/>
      <c r="L11" s="10">
        <v>10</v>
      </c>
      <c r="M11" s="6" t="s">
        <v>26</v>
      </c>
      <c r="N11" s="150">
        <v>105000</v>
      </c>
      <c r="O11" s="152">
        <f>73100*2</f>
        <v>146200</v>
      </c>
      <c r="R11" s="6" t="s">
        <v>25</v>
      </c>
    </row>
    <row r="12" spans="1:29" s="6" customFormat="1" ht="25.15" customHeight="1">
      <c r="A12" s="16" t="s">
        <v>28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/>
      <c r="H12" s="6" t="s">
        <v>28</v>
      </c>
      <c r="L12" s="10">
        <v>11</v>
      </c>
      <c r="M12" s="6" t="s">
        <v>29</v>
      </c>
      <c r="N12" s="150">
        <v>92614</v>
      </c>
      <c r="O12" s="152">
        <f>62950*2</f>
        <v>125900</v>
      </c>
    </row>
    <row r="13" spans="1:29" s="6" customFormat="1" ht="25.15" customHeight="1">
      <c r="D13" s="17"/>
      <c r="F13" s="17"/>
      <c r="G13" s="17"/>
      <c r="H13" s="17"/>
      <c r="I13" s="17"/>
      <c r="L13" s="10">
        <v>12</v>
      </c>
      <c r="M13" s="6" t="s">
        <v>30</v>
      </c>
      <c r="N13" s="150">
        <v>105000</v>
      </c>
      <c r="O13" s="152">
        <v>146200</v>
      </c>
      <c r="Q13" s="6" t="s">
        <v>25</v>
      </c>
      <c r="R13" s="6" t="s">
        <v>25</v>
      </c>
    </row>
    <row r="14" spans="1:29" s="6" customFormat="1" ht="25.15" customHeight="1">
      <c r="A14" s="18"/>
      <c r="B14" s="19" t="s">
        <v>25</v>
      </c>
      <c r="C14" s="19"/>
      <c r="D14" s="20" t="s">
        <v>93</v>
      </c>
      <c r="F14" s="7"/>
      <c r="G14" s="7"/>
      <c r="L14" s="10">
        <v>13</v>
      </c>
      <c r="M14" s="6" t="s">
        <v>33</v>
      </c>
      <c r="N14" s="150">
        <v>92614</v>
      </c>
      <c r="O14" s="152">
        <f>65300*2</f>
        <v>130600</v>
      </c>
      <c r="Q14" s="6" t="s">
        <v>25</v>
      </c>
      <c r="R14" s="6" t="s">
        <v>25</v>
      </c>
    </row>
    <row r="15" spans="1:29" s="6" customFormat="1" ht="25.15" customHeight="1">
      <c r="A15" s="18"/>
      <c r="B15" s="93"/>
      <c r="C15" s="18"/>
      <c r="D15" s="20" t="s">
        <v>94</v>
      </c>
      <c r="H15" s="7"/>
      <c r="K15" s="7"/>
      <c r="L15" s="10">
        <v>14</v>
      </c>
      <c r="M15" s="6" t="s">
        <v>34</v>
      </c>
      <c r="N15" s="150">
        <v>90614</v>
      </c>
      <c r="O15" s="152">
        <v>130300</v>
      </c>
    </row>
    <row r="16" spans="1:29" s="6" customFormat="1" ht="25.15" customHeight="1" thickBot="1">
      <c r="A16" s="21" t="s">
        <v>164</v>
      </c>
      <c r="D16" s="22"/>
      <c r="F16" s="98"/>
      <c r="G16" s="98"/>
      <c r="H16" s="99"/>
      <c r="I16" s="99"/>
      <c r="J16" s="99"/>
      <c r="L16" s="10">
        <v>15</v>
      </c>
      <c r="M16" s="6" t="s">
        <v>35</v>
      </c>
      <c r="N16" s="150">
        <v>92614</v>
      </c>
      <c r="O16" s="152">
        <v>130600</v>
      </c>
    </row>
    <row r="17" spans="1:17" s="6" customFormat="1" ht="25.15" customHeight="1" thickTop="1" thickBot="1">
      <c r="A17" s="21" t="s">
        <v>163</v>
      </c>
      <c r="D17" s="122">
        <v>1</v>
      </c>
      <c r="F17" s="26"/>
      <c r="G17" s="26"/>
      <c r="H17" s="100"/>
      <c r="I17" s="100"/>
      <c r="J17" s="100"/>
      <c r="L17" s="10">
        <v>16</v>
      </c>
      <c r="M17" s="6" t="s">
        <v>36</v>
      </c>
      <c r="N17" s="150">
        <v>84422</v>
      </c>
      <c r="O17" s="152">
        <v>129500</v>
      </c>
    </row>
    <row r="18" spans="1:17" s="6" customFormat="1" ht="25.15" customHeight="1" thickTop="1" thickBot="1">
      <c r="A18" s="92" t="s">
        <v>170</v>
      </c>
      <c r="D18" s="122">
        <v>0</v>
      </c>
      <c r="F18" s="26"/>
      <c r="G18" s="26"/>
      <c r="H18" s="104"/>
      <c r="I18" s="101"/>
      <c r="J18" s="101"/>
      <c r="L18" s="10">
        <v>17</v>
      </c>
      <c r="M18" s="6" t="s">
        <v>37</v>
      </c>
      <c r="N18" s="150">
        <v>72979</v>
      </c>
      <c r="O18" s="152">
        <v>114700</v>
      </c>
    </row>
    <row r="19" spans="1:17" s="6" customFormat="1" ht="25.15" customHeight="1" thickTop="1" thickBot="1">
      <c r="A19" s="120"/>
      <c r="C19" s="23"/>
      <c r="D19" s="122">
        <v>0</v>
      </c>
      <c r="F19" s="26"/>
      <c r="G19" s="26"/>
      <c r="H19" s="104"/>
      <c r="I19" s="101"/>
      <c r="J19" s="101"/>
      <c r="K19" s="7"/>
      <c r="L19" s="10">
        <v>18</v>
      </c>
      <c r="M19" s="6" t="s">
        <v>38</v>
      </c>
      <c r="N19" s="150">
        <v>105000</v>
      </c>
      <c r="O19" s="152">
        <v>146200</v>
      </c>
    </row>
    <row r="20" spans="1:17" s="6" customFormat="1" ht="25.15" customHeight="1" thickTop="1" thickBot="1">
      <c r="A20" s="121"/>
      <c r="D20" s="123">
        <v>0</v>
      </c>
      <c r="F20" s="26"/>
      <c r="G20" s="26"/>
      <c r="H20" s="104"/>
      <c r="I20" s="101"/>
      <c r="J20" s="101"/>
      <c r="L20" s="10">
        <v>19</v>
      </c>
      <c r="M20" s="6" t="s">
        <v>40</v>
      </c>
      <c r="N20" s="150">
        <v>84422</v>
      </c>
      <c r="O20" s="152">
        <v>130300</v>
      </c>
    </row>
    <row r="21" spans="1:17" s="6" customFormat="1" ht="25.15" customHeight="1" thickTop="1" thickBot="1">
      <c r="A21" s="21" t="s">
        <v>165</v>
      </c>
      <c r="D21" s="24"/>
      <c r="F21" s="26"/>
      <c r="G21" s="26"/>
      <c r="H21" s="104"/>
      <c r="I21" s="101"/>
      <c r="J21" s="101"/>
      <c r="L21" s="10">
        <v>20</v>
      </c>
      <c r="M21" s="6" t="s">
        <v>41</v>
      </c>
      <c r="N21" s="150">
        <v>90614</v>
      </c>
      <c r="O21" s="152">
        <v>130300</v>
      </c>
      <c r="Q21" s="6" t="s">
        <v>25</v>
      </c>
    </row>
    <row r="22" spans="1:17" s="6" customFormat="1" ht="25.15" customHeight="1" thickTop="1" thickBot="1">
      <c r="A22" s="21" t="s">
        <v>95</v>
      </c>
      <c r="D22" s="124">
        <v>0</v>
      </c>
      <c r="F22" s="26"/>
      <c r="G22" s="26"/>
      <c r="H22" s="104"/>
      <c r="I22" s="101"/>
      <c r="J22" s="101"/>
      <c r="L22" s="10">
        <v>21</v>
      </c>
      <c r="M22" s="6" t="s">
        <v>42</v>
      </c>
      <c r="N22" s="150">
        <v>90614</v>
      </c>
      <c r="O22" s="152">
        <f>57550*2</f>
        <v>115100</v>
      </c>
      <c r="Q22" s="6" t="s">
        <v>25</v>
      </c>
    </row>
    <row r="23" spans="1:17" s="6" customFormat="1" ht="25.15" customHeight="1" thickTop="1" thickBot="1">
      <c r="A23" s="21" t="s">
        <v>96</v>
      </c>
      <c r="D23" s="124">
        <v>0</v>
      </c>
      <c r="F23" s="26"/>
      <c r="G23" s="26"/>
      <c r="H23" s="101"/>
      <c r="I23" s="101"/>
      <c r="J23" s="101"/>
      <c r="N23" s="151">
        <v>41760</v>
      </c>
      <c r="O23" s="153">
        <v>45444</v>
      </c>
      <c r="P23" s="94"/>
    </row>
    <row r="24" spans="1:17" s="6" customFormat="1" ht="25.15" customHeight="1" thickTop="1" thickBot="1">
      <c r="A24" s="21" t="s">
        <v>97</v>
      </c>
      <c r="D24" s="124">
        <v>0</v>
      </c>
      <c r="F24" s="26"/>
      <c r="G24" s="26"/>
      <c r="H24" s="104"/>
      <c r="I24" s="26"/>
      <c r="J24" s="26"/>
      <c r="P24" s="94"/>
    </row>
    <row r="25" spans="1:17" s="6" customFormat="1" ht="25.15" customHeight="1" thickTop="1" thickBot="1">
      <c r="A25" s="21" t="s">
        <v>98</v>
      </c>
      <c r="D25" s="124">
        <v>0</v>
      </c>
      <c r="F25" s="26"/>
      <c r="G25" s="26"/>
      <c r="H25" s="104"/>
      <c r="I25" s="26"/>
      <c r="J25" s="26"/>
      <c r="P25" s="94"/>
    </row>
    <row r="26" spans="1:17" s="6" customFormat="1" ht="25.15" customHeight="1" thickTop="1" thickBot="1">
      <c r="A26" s="21" t="s">
        <v>99</v>
      </c>
      <c r="D26" s="124">
        <v>0</v>
      </c>
      <c r="F26" s="26"/>
      <c r="G26" s="26"/>
      <c r="H26" s="26"/>
      <c r="I26" s="26"/>
      <c r="J26" s="26"/>
      <c r="P26" s="94"/>
    </row>
    <row r="27" spans="1:17" s="6" customFormat="1" ht="25.15" customHeight="1" thickTop="1" thickBot="1">
      <c r="A27" s="21" t="s">
        <v>100</v>
      </c>
      <c r="D27" s="124">
        <v>0</v>
      </c>
      <c r="F27" s="162"/>
      <c r="G27" s="163"/>
      <c r="H27" s="163"/>
      <c r="I27" s="163"/>
      <c r="J27" s="26"/>
      <c r="P27" s="94"/>
    </row>
    <row r="28" spans="1:17" s="6" customFormat="1" ht="25.15" customHeight="1" thickTop="1" thickBot="1">
      <c r="A28" s="120"/>
      <c r="D28" s="124">
        <v>0</v>
      </c>
      <c r="F28" s="26"/>
      <c r="H28" s="26"/>
      <c r="I28" s="102"/>
      <c r="J28" s="26"/>
      <c r="K28" s="7"/>
      <c r="P28" s="94"/>
    </row>
    <row r="29" spans="1:17" s="6" customFormat="1" ht="25.15" customHeight="1" thickTop="1" thickBot="1">
      <c r="A29" s="120"/>
      <c r="D29" s="124">
        <v>0</v>
      </c>
      <c r="F29" s="26"/>
      <c r="G29" s="26"/>
      <c r="H29" s="26"/>
      <c r="I29" s="26"/>
      <c r="J29" s="26"/>
      <c r="P29" s="94"/>
    </row>
    <row r="30" spans="1:17" s="6" customFormat="1" ht="25.15" customHeight="1" thickTop="1">
      <c r="G30" s="26"/>
      <c r="H30" s="26"/>
      <c r="I30" s="102"/>
      <c r="J30" s="26"/>
      <c r="P30" s="94"/>
    </row>
    <row r="31" spans="1:17" s="6" customFormat="1" ht="25.15" customHeight="1" thickBot="1">
      <c r="A31" s="21" t="s">
        <v>166</v>
      </c>
      <c r="D31" s="24"/>
      <c r="F31" s="26"/>
      <c r="G31" s="26"/>
      <c r="H31" s="26"/>
      <c r="I31" s="26"/>
      <c r="J31" s="26"/>
      <c r="K31" s="7"/>
      <c r="P31" s="94"/>
    </row>
    <row r="32" spans="1:17" s="6" customFormat="1" ht="25.15" customHeight="1" thickTop="1" thickBot="1">
      <c r="A32" s="21" t="s">
        <v>101</v>
      </c>
      <c r="D32" s="124">
        <v>0</v>
      </c>
      <c r="F32" s="26"/>
      <c r="G32" s="26"/>
      <c r="H32" s="26"/>
      <c r="I32" s="26"/>
      <c r="P32" s="94"/>
    </row>
    <row r="33" spans="1:16" s="6" customFormat="1" ht="25.15" customHeight="1" thickTop="1" thickBot="1">
      <c r="A33" s="21" t="s">
        <v>102</v>
      </c>
      <c r="D33" s="124">
        <v>0</v>
      </c>
      <c r="F33" s="26"/>
      <c r="G33" s="26"/>
      <c r="H33" s="26"/>
      <c r="I33" s="102"/>
      <c r="J33" s="26"/>
      <c r="P33" s="94"/>
    </row>
    <row r="34" spans="1:16" s="6" customFormat="1" ht="25.15" customHeight="1" thickTop="1">
      <c r="A34" s="21"/>
      <c r="D34" s="25"/>
      <c r="F34" s="26"/>
      <c r="G34" s="26"/>
      <c r="H34" s="26"/>
      <c r="J34" s="26"/>
      <c r="P34" s="94"/>
    </row>
    <row r="35" spans="1:16" s="6" customFormat="1" ht="25.15" customHeight="1" thickBot="1">
      <c r="A35" s="21" t="s">
        <v>167</v>
      </c>
      <c r="D35" s="24"/>
      <c r="F35" s="26"/>
      <c r="G35" s="26"/>
      <c r="H35" s="26"/>
      <c r="I35" s="103"/>
      <c r="J35" s="26"/>
      <c r="P35" s="94"/>
    </row>
    <row r="36" spans="1:16" s="6" customFormat="1" ht="25.15" customHeight="1" thickTop="1" thickBot="1">
      <c r="A36" s="21" t="s">
        <v>103</v>
      </c>
      <c r="B36" s="27"/>
      <c r="D36" s="124">
        <v>0</v>
      </c>
      <c r="F36" s="26"/>
      <c r="G36" s="26"/>
      <c r="H36" s="26"/>
      <c r="I36" s="103"/>
      <c r="J36" s="26"/>
      <c r="P36" s="94"/>
    </row>
    <row r="37" spans="1:16" s="6" customFormat="1" ht="25.15" customHeight="1" thickTop="1" thickBot="1">
      <c r="A37" s="21" t="s">
        <v>104</v>
      </c>
      <c r="B37" s="27"/>
      <c r="D37" s="124">
        <v>0</v>
      </c>
      <c r="F37" s="26"/>
      <c r="G37" s="26"/>
      <c r="H37" s="26"/>
      <c r="I37" s="102"/>
      <c r="J37" s="26"/>
      <c r="P37" s="94"/>
    </row>
    <row r="38" spans="1:16" s="6" customFormat="1" ht="25.15" customHeight="1" thickTop="1">
      <c r="A38" s="30"/>
      <c r="D38" s="90"/>
      <c r="F38" s="26"/>
      <c r="G38" s="26"/>
      <c r="H38" s="26"/>
      <c r="I38" s="102"/>
      <c r="J38" s="26"/>
      <c r="P38" s="94"/>
    </row>
    <row r="39" spans="1:16" s="6" customFormat="1" ht="25.15" customHeight="1" thickBot="1">
      <c r="A39" s="21" t="s">
        <v>168</v>
      </c>
      <c r="D39" s="89"/>
      <c r="F39" s="26"/>
      <c r="G39" s="26"/>
      <c r="H39" s="26"/>
      <c r="I39" s="102"/>
      <c r="P39" s="94"/>
    </row>
    <row r="40" spans="1:16" s="6" customFormat="1" ht="25.15" customHeight="1" thickTop="1" thickBot="1">
      <c r="A40" s="21" t="s">
        <v>105</v>
      </c>
      <c r="D40" s="124">
        <v>0</v>
      </c>
      <c r="F40" s="26"/>
      <c r="G40" s="26"/>
      <c r="H40" s="26"/>
      <c r="I40" s="26"/>
      <c r="J40" s="26"/>
      <c r="P40" s="94"/>
    </row>
    <row r="41" spans="1:16" s="6" customFormat="1" ht="25.15" customHeight="1" thickTop="1" thickBot="1">
      <c r="A41" s="21" t="s">
        <v>106</v>
      </c>
      <c r="D41" s="124">
        <v>0</v>
      </c>
      <c r="F41" s="26"/>
      <c r="G41" s="26"/>
      <c r="H41" s="26"/>
      <c r="I41" s="26"/>
      <c r="J41" s="26"/>
      <c r="P41" s="94"/>
    </row>
    <row r="42" spans="1:16" s="6" customFormat="1" ht="25.15" customHeight="1" thickTop="1" thickBot="1">
      <c r="A42" s="21" t="s">
        <v>107</v>
      </c>
      <c r="D42" s="124">
        <v>0</v>
      </c>
      <c r="F42" s="26"/>
      <c r="G42" s="26"/>
      <c r="H42" s="26"/>
      <c r="I42" s="102"/>
      <c r="J42" s="26"/>
      <c r="K42" s="7"/>
      <c r="P42" s="94"/>
    </row>
    <row r="43" spans="1:16" s="6" customFormat="1" ht="25.15" customHeight="1" thickTop="1" thickBot="1">
      <c r="A43" s="21" t="s">
        <v>108</v>
      </c>
      <c r="D43" s="124">
        <v>0</v>
      </c>
      <c r="F43" s="26"/>
      <c r="G43" s="26"/>
      <c r="H43" s="26"/>
      <c r="I43" s="102"/>
      <c r="J43" s="26"/>
      <c r="P43" s="94"/>
    </row>
    <row r="44" spans="1:16" s="6" customFormat="1" ht="25.15" customHeight="1" thickTop="1" thickBot="1">
      <c r="A44" s="21" t="s">
        <v>109</v>
      </c>
      <c r="D44" s="124">
        <v>0</v>
      </c>
      <c r="F44" s="26"/>
      <c r="G44" s="26"/>
      <c r="J44" s="26"/>
      <c r="P44" s="94"/>
    </row>
    <row r="45" spans="1:16" s="6" customFormat="1" ht="25.15" customHeight="1" thickTop="1" thickBot="1">
      <c r="A45" s="21" t="s">
        <v>110</v>
      </c>
      <c r="D45" s="126">
        <v>0</v>
      </c>
      <c r="H45" s="9"/>
      <c r="I45" s="9"/>
      <c r="J45" s="9"/>
      <c r="P45" s="94"/>
    </row>
    <row r="46" spans="1:16" s="6" customFormat="1" ht="25.15" customHeight="1" thickTop="1" thickBot="1">
      <c r="A46" s="21" t="s">
        <v>153</v>
      </c>
      <c r="D46" s="126">
        <v>0</v>
      </c>
      <c r="F46" s="7"/>
      <c r="G46" s="7"/>
      <c r="P46" s="94"/>
    </row>
    <row r="47" spans="1:16" s="6" customFormat="1" ht="25.15" customHeight="1" thickTop="1" thickBot="1">
      <c r="A47" s="21" t="s">
        <v>143</v>
      </c>
      <c r="D47" s="124">
        <v>0</v>
      </c>
      <c r="I47" s="105"/>
      <c r="J47" s="105"/>
      <c r="P47" s="94"/>
    </row>
    <row r="48" spans="1:16" s="6" customFormat="1" ht="25.15" customHeight="1" thickTop="1" thickBot="1">
      <c r="A48" s="21" t="s">
        <v>111</v>
      </c>
      <c r="D48" s="124">
        <v>0</v>
      </c>
      <c r="I48" s="26"/>
      <c r="J48" s="26"/>
      <c r="O48" s="6" t="s">
        <v>25</v>
      </c>
      <c r="P48" s="94"/>
    </row>
    <row r="49" spans="1:16" s="6" customFormat="1" ht="25.15" customHeight="1" thickTop="1" thickBot="1">
      <c r="A49" s="125"/>
      <c r="D49" s="124">
        <v>0</v>
      </c>
      <c r="I49" s="106"/>
      <c r="J49" s="106"/>
      <c r="P49" s="94"/>
    </row>
    <row r="50" spans="1:16" s="6" customFormat="1" ht="25.15" customHeight="1" thickTop="1" thickBot="1">
      <c r="A50" s="121"/>
      <c r="D50" s="127">
        <v>0</v>
      </c>
      <c r="I50" s="26"/>
      <c r="J50" s="26"/>
      <c r="P50" s="94"/>
    </row>
    <row r="51" spans="1:16" s="6" customFormat="1" ht="25.15" customHeight="1" thickTop="1" thickBot="1">
      <c r="A51" s="21" t="s">
        <v>169</v>
      </c>
      <c r="D51" s="24"/>
      <c r="I51" s="107"/>
      <c r="J51" s="107"/>
      <c r="M51" s="7"/>
      <c r="P51" s="94"/>
    </row>
    <row r="52" spans="1:16" s="6" customFormat="1" ht="25.15" customHeight="1" thickTop="1" thickBot="1">
      <c r="A52" s="21" t="s">
        <v>112</v>
      </c>
      <c r="D52" s="124">
        <v>0</v>
      </c>
      <c r="I52" s="107"/>
      <c r="J52" s="107"/>
      <c r="P52" s="94"/>
    </row>
    <row r="53" spans="1:16" s="6" customFormat="1" ht="25.15" customHeight="1" thickTop="1" thickBot="1">
      <c r="A53" s="21" t="s">
        <v>113</v>
      </c>
      <c r="D53" s="124">
        <v>0</v>
      </c>
      <c r="I53" s="26"/>
      <c r="J53" s="26"/>
      <c r="P53" s="94"/>
    </row>
    <row r="54" spans="1:16" s="6" customFormat="1" ht="25.15" customHeight="1" thickTop="1" thickBot="1">
      <c r="A54" s="21" t="s">
        <v>114</v>
      </c>
      <c r="D54" s="124">
        <v>0</v>
      </c>
      <c r="I54" s="26"/>
      <c r="J54" s="26"/>
      <c r="P54" s="94"/>
    </row>
    <row r="55" spans="1:16" s="6" customFormat="1" ht="25.15" customHeight="1" thickTop="1" thickBot="1">
      <c r="A55" s="21" t="s">
        <v>115</v>
      </c>
      <c r="D55" s="126">
        <v>0</v>
      </c>
      <c r="I55" s="26"/>
      <c r="J55" s="26"/>
      <c r="P55" s="94"/>
    </row>
    <row r="56" spans="1:16" s="6" customFormat="1" ht="25.15" customHeight="1" thickTop="1" thickBot="1">
      <c r="A56" s="21" t="s">
        <v>116</v>
      </c>
      <c r="D56" s="126">
        <v>0</v>
      </c>
      <c r="F56" s="7"/>
      <c r="G56" s="7"/>
      <c r="H56" s="108"/>
      <c r="I56" s="109"/>
      <c r="J56" s="109"/>
      <c r="P56" s="94"/>
    </row>
    <row r="57" spans="1:16" s="6" customFormat="1" ht="25.15" customHeight="1" thickTop="1" thickBot="1">
      <c r="A57" s="21" t="s">
        <v>117</v>
      </c>
      <c r="D57" s="126">
        <v>0</v>
      </c>
      <c r="F57" s="7"/>
      <c r="G57" s="7"/>
      <c r="I57" s="109"/>
      <c r="J57" s="109"/>
      <c r="P57" s="94"/>
    </row>
    <row r="58" spans="1:16" s="6" customFormat="1" ht="25.15" customHeight="1" thickTop="1" thickBot="1">
      <c r="A58" s="21" t="s">
        <v>118</v>
      </c>
      <c r="D58" s="126">
        <v>0</v>
      </c>
      <c r="F58" s="7"/>
      <c r="G58" s="7"/>
      <c r="I58" s="28"/>
      <c r="K58" s="7"/>
      <c r="P58" s="94"/>
    </row>
    <row r="59" spans="1:16" s="6" customFormat="1" ht="25.15" customHeight="1" thickTop="1" thickBot="1">
      <c r="A59" s="21" t="s">
        <v>119</v>
      </c>
      <c r="D59" s="126">
        <v>0</v>
      </c>
      <c r="F59" s="170" t="s">
        <v>162</v>
      </c>
      <c r="G59" s="171"/>
      <c r="H59" s="171"/>
      <c r="I59" s="171"/>
      <c r="J59" s="172"/>
      <c r="K59" s="29"/>
      <c r="L59" s="29"/>
      <c r="M59" s="29"/>
      <c r="N59" s="29"/>
      <c r="O59" s="29"/>
      <c r="P59" s="95"/>
    </row>
    <row r="60" spans="1:16" s="6" customFormat="1" ht="25.15" customHeight="1" thickTop="1" thickBot="1">
      <c r="A60" s="121"/>
      <c r="D60" s="126">
        <v>0</v>
      </c>
      <c r="F60" s="173"/>
      <c r="G60" s="174"/>
      <c r="H60" s="174"/>
      <c r="I60" s="174"/>
      <c r="J60" s="175"/>
      <c r="K60" s="29"/>
      <c r="L60" s="29"/>
      <c r="M60" s="29"/>
      <c r="N60" s="29"/>
      <c r="O60" s="29"/>
      <c r="P60" s="95"/>
    </row>
    <row r="61" spans="1:16" s="6" customFormat="1" ht="25.15" customHeight="1" thickTop="1" thickBot="1">
      <c r="A61" s="121"/>
      <c r="D61" s="128">
        <v>0</v>
      </c>
      <c r="F61" s="173"/>
      <c r="G61" s="174"/>
      <c r="H61" s="174"/>
      <c r="I61" s="174"/>
      <c r="J61" s="175"/>
      <c r="K61" s="29"/>
      <c r="L61" s="29"/>
      <c r="M61" s="29"/>
      <c r="N61" s="29"/>
      <c r="O61" s="29"/>
      <c r="P61" s="95"/>
    </row>
    <row r="62" spans="1:16" s="6" customFormat="1" ht="25.15" customHeight="1" thickTop="1" thickBot="1">
      <c r="A62" s="121"/>
      <c r="D62" s="129">
        <v>0</v>
      </c>
      <c r="F62" s="173"/>
      <c r="G62" s="174"/>
      <c r="H62" s="174"/>
      <c r="I62" s="174"/>
      <c r="J62" s="175"/>
      <c r="K62" s="29"/>
      <c r="L62" s="29"/>
      <c r="M62" s="29"/>
      <c r="N62" s="29"/>
      <c r="O62" s="29"/>
      <c r="P62" s="95"/>
    </row>
    <row r="63" spans="1:16" s="6" customFormat="1" ht="25.15" customHeight="1" thickTop="1" thickBot="1">
      <c r="A63" s="30" t="s">
        <v>172</v>
      </c>
      <c r="D63" s="91">
        <f>SUM(D17:D62)</f>
        <v>1</v>
      </c>
      <c r="F63" s="173"/>
      <c r="G63" s="174"/>
      <c r="H63" s="174"/>
      <c r="I63" s="174"/>
      <c r="J63" s="175"/>
      <c r="K63" s="29"/>
      <c r="L63" s="29"/>
      <c r="M63" s="29"/>
      <c r="N63" s="29"/>
      <c r="O63" s="29"/>
      <c r="P63" s="95"/>
    </row>
    <row r="64" spans="1:16" s="6" customFormat="1" ht="25.15" customHeight="1" thickTop="1" thickBot="1">
      <c r="D64" s="24"/>
      <c r="F64" s="173"/>
      <c r="G64" s="174"/>
      <c r="H64" s="174"/>
      <c r="I64" s="174"/>
      <c r="J64" s="175"/>
      <c r="K64" s="29"/>
      <c r="L64" s="29"/>
      <c r="M64" s="29"/>
      <c r="N64" s="29"/>
      <c r="O64" s="29"/>
      <c r="P64" s="95"/>
    </row>
    <row r="65" spans="1:16" s="6" customFormat="1" ht="25.15" customHeight="1" thickTop="1" thickBot="1">
      <c r="A65" s="21" t="s">
        <v>120</v>
      </c>
      <c r="D65" s="124">
        <v>0</v>
      </c>
      <c r="F65" s="173"/>
      <c r="G65" s="174"/>
      <c r="H65" s="174"/>
      <c r="I65" s="174"/>
      <c r="J65" s="175"/>
      <c r="K65" s="29"/>
      <c r="L65" s="29"/>
      <c r="M65" s="29"/>
      <c r="N65" s="29"/>
      <c r="O65" s="29"/>
      <c r="P65" s="95"/>
    </row>
    <row r="66" spans="1:16" s="6" customFormat="1" ht="25.15" customHeight="1" thickTop="1" thickBot="1">
      <c r="A66" s="21" t="s">
        <v>121</v>
      </c>
      <c r="D66" s="124">
        <v>0</v>
      </c>
      <c r="F66" s="173"/>
      <c r="G66" s="174"/>
      <c r="H66" s="174"/>
      <c r="I66" s="174"/>
      <c r="J66" s="175"/>
      <c r="K66" s="29"/>
      <c r="L66" s="29"/>
      <c r="M66" s="29"/>
      <c r="N66" s="29"/>
      <c r="O66" s="29"/>
      <c r="P66" s="95"/>
    </row>
    <row r="67" spans="1:16" s="6" customFormat="1" ht="25.15" customHeight="1" thickTop="1" thickBot="1">
      <c r="A67" s="21" t="s">
        <v>148</v>
      </c>
      <c r="D67" s="124">
        <v>0</v>
      </c>
      <c r="F67" s="173"/>
      <c r="G67" s="174"/>
      <c r="H67" s="174"/>
      <c r="I67" s="174"/>
      <c r="J67" s="175"/>
      <c r="K67" s="29"/>
      <c r="L67" s="29"/>
      <c r="M67" s="29"/>
      <c r="N67" s="29"/>
      <c r="O67" s="29"/>
      <c r="P67" s="95"/>
    </row>
    <row r="68" spans="1:16" s="6" customFormat="1" ht="25.15" customHeight="1" thickTop="1" thickBot="1">
      <c r="A68" s="130"/>
      <c r="D68" s="124">
        <v>0</v>
      </c>
      <c r="F68" s="173"/>
      <c r="G68" s="174"/>
      <c r="H68" s="174"/>
      <c r="I68" s="174"/>
      <c r="J68" s="175"/>
      <c r="K68" s="29"/>
      <c r="L68" s="29"/>
      <c r="M68" s="29"/>
      <c r="N68" s="29"/>
      <c r="O68" s="29"/>
      <c r="P68" s="95"/>
    </row>
    <row r="69" spans="1:16" s="6" customFormat="1" ht="25.15" customHeight="1" thickTop="1" thickBot="1">
      <c r="A69" s="21" t="s">
        <v>122</v>
      </c>
      <c r="B69" s="21" t="s">
        <v>123</v>
      </c>
      <c r="D69" s="124">
        <v>0</v>
      </c>
      <c r="F69" s="173"/>
      <c r="G69" s="174"/>
      <c r="H69" s="174"/>
      <c r="I69" s="174"/>
      <c r="J69" s="175"/>
      <c r="K69" s="29"/>
      <c r="L69" s="29"/>
      <c r="M69" s="29"/>
      <c r="N69" s="29"/>
      <c r="O69" s="29"/>
      <c r="P69" s="95"/>
    </row>
    <row r="70" spans="1:16" s="6" customFormat="1" ht="25.15" customHeight="1" thickTop="1" thickBot="1">
      <c r="A70" s="21"/>
      <c r="B70" s="21" t="s">
        <v>124</v>
      </c>
      <c r="D70" s="126">
        <v>0</v>
      </c>
      <c r="F70" s="173"/>
      <c r="G70" s="174"/>
      <c r="H70" s="174"/>
      <c r="I70" s="174"/>
      <c r="J70" s="175"/>
      <c r="K70" s="29"/>
      <c r="L70" s="29"/>
      <c r="M70" s="29"/>
      <c r="N70" s="29"/>
      <c r="O70" s="29"/>
      <c r="P70" s="95"/>
    </row>
    <row r="71" spans="1:16" s="6" customFormat="1" ht="25.15" customHeight="1" thickTop="1" thickBot="1">
      <c r="A71" s="21"/>
      <c r="B71" s="21" t="s">
        <v>173</v>
      </c>
      <c r="D71" s="126">
        <v>0</v>
      </c>
      <c r="F71" s="173"/>
      <c r="G71" s="174"/>
      <c r="H71" s="174"/>
      <c r="I71" s="174"/>
      <c r="J71" s="175"/>
      <c r="K71" s="29"/>
      <c r="L71" s="29"/>
      <c r="M71" s="29"/>
      <c r="N71" s="29"/>
      <c r="O71" s="29"/>
      <c r="P71" s="95"/>
    </row>
    <row r="72" spans="1:16" s="6" customFormat="1" ht="25.15" customHeight="1" thickTop="1" thickBot="1">
      <c r="A72" s="21"/>
      <c r="B72" s="121"/>
      <c r="D72" s="126">
        <v>0</v>
      </c>
      <c r="F72" s="176"/>
      <c r="G72" s="177"/>
      <c r="H72" s="177"/>
      <c r="I72" s="177"/>
      <c r="J72" s="178"/>
      <c r="K72" s="29"/>
      <c r="L72" s="29"/>
      <c r="M72" s="29"/>
      <c r="N72" s="29"/>
      <c r="O72" s="29"/>
      <c r="P72" s="95"/>
    </row>
    <row r="73" spans="1:16" s="6" customFormat="1" ht="25.15" customHeight="1" thickTop="1" thickBot="1">
      <c r="A73" s="21"/>
      <c r="B73" s="21"/>
      <c r="D73" s="126">
        <v>0</v>
      </c>
      <c r="F73" s="7"/>
      <c r="G73" s="7"/>
      <c r="I73" s="28"/>
      <c r="K73" s="7"/>
      <c r="P73" s="94"/>
    </row>
    <row r="74" spans="1:16" s="6" customFormat="1" ht="25.15" customHeight="1" thickTop="1" thickBot="1">
      <c r="D74" s="31" t="s">
        <v>25</v>
      </c>
      <c r="F74" s="7"/>
      <c r="G74" s="7"/>
      <c r="I74" s="28"/>
      <c r="K74" s="7"/>
      <c r="P74" s="94"/>
    </row>
    <row r="75" spans="1:16" s="6" customFormat="1" ht="25.15" customHeight="1" thickTop="1" thickBot="1">
      <c r="A75" s="30" t="s">
        <v>171</v>
      </c>
      <c r="D75" s="32">
        <f>SUM(D63:D73)</f>
        <v>1</v>
      </c>
      <c r="F75" s="168" t="s">
        <v>149</v>
      </c>
      <c r="G75" s="169"/>
      <c r="I75" s="52" t="e">
        <f>SUM(D75/B7)</f>
        <v>#DIV/0!</v>
      </c>
      <c r="K75" s="7"/>
      <c r="P75" s="94"/>
    </row>
    <row r="76" spans="1:16" s="6" customFormat="1" ht="25.15" customHeight="1" thickTop="1">
      <c r="A76" s="30"/>
      <c r="D76" s="33"/>
      <c r="F76" s="7"/>
      <c r="I76" s="7"/>
      <c r="K76" s="7"/>
      <c r="P76" s="94"/>
    </row>
    <row r="77" spans="1:16" s="6" customFormat="1" ht="25.15" customHeight="1" thickBot="1">
      <c r="A77" s="30"/>
      <c r="D77" s="33"/>
      <c r="F77" s="7"/>
      <c r="I77" s="7"/>
      <c r="K77" s="7"/>
      <c r="P77" s="94"/>
    </row>
    <row r="78" spans="1:16" s="6" customFormat="1" ht="25.15" customHeight="1" thickTop="1" thickBot="1">
      <c r="A78" s="34" t="s">
        <v>31</v>
      </c>
      <c r="B78" s="35"/>
      <c r="C78" s="36" t="s">
        <v>32</v>
      </c>
      <c r="F78" s="34" t="s">
        <v>43</v>
      </c>
      <c r="G78" s="154" t="s">
        <v>147</v>
      </c>
      <c r="H78" s="155"/>
      <c r="I78" s="156"/>
      <c r="K78" s="7"/>
      <c r="P78" s="94"/>
    </row>
    <row r="79" spans="1:16" s="6" customFormat="1" ht="25.15" customHeight="1" thickTop="1" thickBot="1">
      <c r="A79" s="37"/>
      <c r="B79" s="9"/>
      <c r="C79" s="38"/>
      <c r="F79" s="39" t="s">
        <v>44</v>
      </c>
      <c r="I79" s="44" t="e">
        <f>RENTALPAGE2!F47/RENTALPAGE2!F48</f>
        <v>#NUM!</v>
      </c>
      <c r="K79" s="7"/>
      <c r="P79" s="94"/>
    </row>
    <row r="80" spans="1:16" s="6" customFormat="1" ht="25.15" customHeight="1" thickTop="1" thickBot="1">
      <c r="A80" s="39" t="s">
        <v>175</v>
      </c>
      <c r="B80" s="130">
        <v>0</v>
      </c>
      <c r="C80" s="40" t="e">
        <f t="shared" ref="C80:C89" si="0">B80/$B$7</f>
        <v>#DIV/0!</v>
      </c>
      <c r="F80" s="39" t="s">
        <v>45</v>
      </c>
      <c r="I80" s="45">
        <f>ABS(B81)</f>
        <v>0</v>
      </c>
      <c r="K80" s="7"/>
      <c r="P80" s="94"/>
    </row>
    <row r="81" spans="1:16" s="6" customFormat="1" ht="25.15" customHeight="1" thickTop="1" thickBot="1">
      <c r="A81" s="39" t="s">
        <v>43</v>
      </c>
      <c r="B81" s="130">
        <v>0</v>
      </c>
      <c r="C81" s="40" t="e">
        <f t="shared" si="0"/>
        <v>#DIV/0!</v>
      </c>
      <c r="F81" s="39" t="s">
        <v>46</v>
      </c>
      <c r="I81" s="132">
        <v>0</v>
      </c>
      <c r="K81" s="7"/>
      <c r="P81" s="94"/>
    </row>
    <row r="82" spans="1:16" s="6" customFormat="1" ht="25.15" customHeight="1" thickTop="1" thickBot="1">
      <c r="A82" s="39" t="s">
        <v>144</v>
      </c>
      <c r="B82" s="130">
        <v>0</v>
      </c>
      <c r="C82" s="40" t="e">
        <f t="shared" si="0"/>
        <v>#DIV/0!</v>
      </c>
      <c r="F82" s="39" t="s">
        <v>47</v>
      </c>
      <c r="I82" s="133">
        <v>0</v>
      </c>
      <c r="K82" s="7"/>
      <c r="P82" s="94"/>
    </row>
    <row r="83" spans="1:16" s="6" customFormat="1" ht="25.15" customHeight="1" thickTop="1" thickBot="1">
      <c r="A83" s="131" t="s">
        <v>39</v>
      </c>
      <c r="B83" s="130">
        <v>0</v>
      </c>
      <c r="C83" s="40" t="e">
        <f t="shared" si="0"/>
        <v>#DIV/0!</v>
      </c>
      <c r="F83" s="41" t="s">
        <v>48</v>
      </c>
      <c r="G83" s="46"/>
      <c r="H83" s="46"/>
      <c r="I83" s="47" t="e">
        <f>PMT(I81/12,I82*12,-I80)*12</f>
        <v>#NUM!</v>
      </c>
      <c r="K83" s="7"/>
      <c r="P83" s="94"/>
    </row>
    <row r="84" spans="1:16" s="6" customFormat="1" ht="25.15" customHeight="1" thickTop="1" thickBot="1">
      <c r="A84" s="131" t="s">
        <v>39</v>
      </c>
      <c r="B84" s="130">
        <v>0</v>
      </c>
      <c r="C84" s="40" t="e">
        <f t="shared" si="0"/>
        <v>#DIV/0!</v>
      </c>
      <c r="K84" s="7"/>
      <c r="P84" s="94"/>
    </row>
    <row r="85" spans="1:16" s="6" customFormat="1" ht="25.15" customHeight="1" thickTop="1" thickBot="1">
      <c r="A85" s="131" t="s">
        <v>39</v>
      </c>
      <c r="B85" s="130">
        <v>0</v>
      </c>
      <c r="C85" s="40" t="e">
        <f t="shared" si="0"/>
        <v>#DIV/0!</v>
      </c>
      <c r="F85" s="34" t="s">
        <v>49</v>
      </c>
      <c r="G85" s="35"/>
      <c r="H85" s="35"/>
      <c r="I85" s="48"/>
      <c r="K85" s="7"/>
      <c r="P85" s="94"/>
    </row>
    <row r="86" spans="1:16" s="6" customFormat="1" ht="25.15" customHeight="1" thickTop="1" thickBot="1">
      <c r="A86" s="131" t="s">
        <v>39</v>
      </c>
      <c r="B86" s="130">
        <v>0</v>
      </c>
      <c r="C86" s="40" t="e">
        <f t="shared" si="0"/>
        <v>#DIV/0!</v>
      </c>
      <c r="F86" s="37"/>
      <c r="G86" s="9"/>
      <c r="I86" s="38"/>
      <c r="K86" s="7"/>
      <c r="P86" s="94"/>
    </row>
    <row r="87" spans="1:16" s="6" customFormat="1" ht="25.15" customHeight="1" thickTop="1" thickBot="1">
      <c r="A87" s="131" t="s">
        <v>39</v>
      </c>
      <c r="B87" s="130">
        <v>0</v>
      </c>
      <c r="C87" s="40" t="e">
        <f t="shared" si="0"/>
        <v>#DIV/0!</v>
      </c>
      <c r="F87" s="88" t="str">
        <f>B2</f>
        <v>Neighborhood Revitalization Tax Credit</v>
      </c>
      <c r="I87" s="49">
        <f>B80</f>
        <v>0</v>
      </c>
      <c r="K87" s="7"/>
      <c r="P87" s="94"/>
    </row>
    <row r="88" spans="1:16" s="6" customFormat="1" ht="25.15" customHeight="1" thickTop="1" thickBot="1">
      <c r="A88" s="131" t="s">
        <v>39</v>
      </c>
      <c r="B88" s="130">
        <v>0</v>
      </c>
      <c r="C88" s="40" t="e">
        <f t="shared" si="0"/>
        <v>#DIV/0!</v>
      </c>
      <c r="F88" s="159" t="s">
        <v>50</v>
      </c>
      <c r="G88" s="160"/>
      <c r="I88" s="130">
        <v>0</v>
      </c>
      <c r="K88" s="7"/>
      <c r="P88" s="94"/>
    </row>
    <row r="89" spans="1:16" s="6" customFormat="1" ht="25.15" customHeight="1" thickTop="1" thickBot="1">
      <c r="A89" s="39" t="s">
        <v>145</v>
      </c>
      <c r="B89" s="7">
        <f>SUM(B80:B88)</f>
        <v>0</v>
      </c>
      <c r="C89" s="40" t="e">
        <f t="shared" si="0"/>
        <v>#DIV/0!</v>
      </c>
      <c r="F89" s="134" t="s">
        <v>39</v>
      </c>
      <c r="G89" s="135"/>
      <c r="I89" s="130">
        <v>0</v>
      </c>
      <c r="K89" s="7"/>
      <c r="P89" s="94"/>
    </row>
    <row r="90" spans="1:16" s="6" customFormat="1" ht="25.15" customHeight="1" thickTop="1" thickBot="1">
      <c r="A90" s="39" t="s">
        <v>146</v>
      </c>
      <c r="B90" s="7">
        <f>D75</f>
        <v>1</v>
      </c>
      <c r="C90" s="40"/>
      <c r="F90" s="159" t="s">
        <v>39</v>
      </c>
      <c r="G90" s="160"/>
      <c r="I90" s="130">
        <v>0</v>
      </c>
      <c r="K90" s="7"/>
      <c r="P90" s="94"/>
    </row>
    <row r="91" spans="1:16" s="6" customFormat="1" ht="25.15" customHeight="1" thickTop="1" thickBot="1">
      <c r="A91" s="41" t="s">
        <v>152</v>
      </c>
      <c r="B91" s="42">
        <f>B89-B90</f>
        <v>-1</v>
      </c>
      <c r="C91" s="43"/>
      <c r="F91" s="159" t="s">
        <v>39</v>
      </c>
      <c r="G91" s="160"/>
      <c r="I91" s="130">
        <v>0</v>
      </c>
      <c r="K91" s="7"/>
      <c r="P91" s="94"/>
    </row>
    <row r="92" spans="1:16" s="6" customFormat="1" ht="25.15" customHeight="1" thickTop="1" thickBot="1">
      <c r="A92" s="30"/>
      <c r="D92" s="33"/>
      <c r="F92" s="159" t="s">
        <v>39</v>
      </c>
      <c r="G92" s="161"/>
      <c r="I92" s="130">
        <v>0</v>
      </c>
      <c r="K92" s="7"/>
      <c r="P92" s="94"/>
    </row>
    <row r="93" spans="1:16" s="6" customFormat="1" ht="25.15" customHeight="1" thickTop="1" thickBot="1">
      <c r="A93" s="30"/>
      <c r="D93" s="33"/>
      <c r="F93" s="50" t="s">
        <v>51</v>
      </c>
      <c r="G93" s="46"/>
      <c r="H93" s="46"/>
      <c r="I93" s="51">
        <f>SUM(I87:I92)</f>
        <v>0</v>
      </c>
      <c r="K93" s="7"/>
      <c r="P93" s="94"/>
    </row>
    <row r="94" spans="1:16" s="6" customFormat="1" ht="25.15" customHeight="1" thickTop="1">
      <c r="B94" s="7"/>
      <c r="F94" s="7"/>
      <c r="H94" s="7"/>
      <c r="I94" s="28"/>
      <c r="K94" s="7"/>
      <c r="P94" s="94"/>
    </row>
    <row r="95" spans="1:16" s="6" customFormat="1" ht="25.15" customHeight="1">
      <c r="A95" s="30"/>
      <c r="D95" s="33"/>
      <c r="F95" s="7"/>
      <c r="H95" s="7"/>
      <c r="I95" s="28"/>
      <c r="K95" s="7"/>
      <c r="P95" s="94"/>
    </row>
    <row r="96" spans="1:16" s="6" customFormat="1" ht="21.1">
      <c r="D96" s="22"/>
      <c r="F96" s="7"/>
      <c r="G96" s="7"/>
      <c r="I96" s="28"/>
      <c r="K96" s="7"/>
      <c r="P96" s="94"/>
    </row>
    <row r="97" spans="8:23" ht="1.2" customHeight="1">
      <c r="H97" s="2">
        <f>IF(RENTALPAGE2!H3&lt;281,25000,+RENTALPAGE2!H2)</f>
        <v>25000</v>
      </c>
      <c r="I97" s="2">
        <f>IF(RENTALPAGE2!I3&lt;281,25000,+RENTALPAGE2!I2)</f>
        <v>25000</v>
      </c>
      <c r="J97" s="2">
        <f>IF(RENTALPAGE2!J3&lt;281,25000,+RENTALPAGE2!J2)</f>
        <v>25000</v>
      </c>
      <c r="L97" s="2">
        <f>IF(RENTALPAGE2!L3&lt;351,27500,+RENTALPAGE2!L2)</f>
        <v>27500</v>
      </c>
      <c r="M97"/>
      <c r="N97"/>
      <c r="O97"/>
      <c r="P97" s="96"/>
      <c r="W97"/>
    </row>
    <row r="98" spans="8:23">
      <c r="W98"/>
    </row>
    <row r="99" spans="8:23">
      <c r="W99"/>
    </row>
    <row r="100" spans="8:23">
      <c r="W100"/>
    </row>
    <row r="101" spans="8:23">
      <c r="W101"/>
    </row>
    <row r="102" spans="8:23">
      <c r="W102" s="5"/>
    </row>
    <row r="108" spans="8:23" ht="17.350000000000001" customHeight="1"/>
    <row r="124" spans="25:30" ht="17.350000000000001" customHeight="1">
      <c r="Y124" s="5"/>
      <c r="Z124" s="5"/>
      <c r="AA124" s="5"/>
      <c r="AB124" s="5"/>
      <c r="AC124" s="5"/>
      <c r="AD124" s="5"/>
    </row>
    <row r="126" spans="25:30" ht="17.350000000000001" customHeight="1">
      <c r="Y126" s="5"/>
    </row>
    <row r="127" spans="25:30">
      <c r="Y127" s="5"/>
    </row>
    <row r="135" ht="13.95" customHeight="1"/>
    <row r="141" ht="17.350000000000001" customHeight="1"/>
    <row r="147" ht="17.350000000000001" customHeight="1"/>
    <row r="154" ht="17.350000000000001" customHeight="1"/>
    <row r="169" spans="23:256" ht="17.350000000000001" customHeight="1"/>
    <row r="170" spans="23:256">
      <c r="W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23:256">
      <c r="W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23:256">
      <c r="W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23:256">
      <c r="W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23:256">
      <c r="W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23:256">
      <c r="W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23:256">
      <c r="W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23:256">
      <c r="W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23:256">
      <c r="W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23:256">
      <c r="W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23:256">
      <c r="W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23:256">
      <c r="W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23:256">
      <c r="W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23:256">
      <c r="W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23:256">
      <c r="W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23:256">
      <c r="W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</sheetData>
  <sheetProtection algorithmName="SHA-512" hashValue="9ugu61q4pNoXzNwwVdbUk11zM5s5qJ4yC8w38ViQxDsNzVXtXEGgr869YkYe0S7Zgyl71FW7WDXTiXbASIAOlA==" saltValue="Ubs3tOHQ+TkSBkrKA+g/qQ==" spinCount="100000" sheet="1" objects="1" scenarios="1"/>
  <protectedRanges>
    <protectedRange sqref="D62" name="Range46"/>
    <protectedRange sqref="D61" name="Range42"/>
    <protectedRange sqref="A20" name="Range40"/>
    <protectedRange sqref="A68" name="Range39"/>
    <protectedRange sqref="A61" name="Range37"/>
    <protectedRange sqref="F59:J72" name="Range35"/>
    <protectedRange sqref="B1:D1" name="Range54"/>
    <protectedRange sqref="H56" name="Range52"/>
    <protectedRange sqref="A83" name="Range50"/>
    <protectedRange sqref="G59:G72" name="Range48"/>
    <protectedRange sqref="A50" name="Range44"/>
    <protectedRange sqref="B8:B9" name="Range33"/>
    <protectedRange sqref="B6:B7" name="Range31"/>
    <protectedRange sqref="I81:I82" name="Range21"/>
    <protectedRange sqref="A84:A88" name="Range19"/>
    <protectedRange sqref="I48:J49" name="Range16"/>
    <protectedRange sqref="H18:H22" name="Range14"/>
    <protectedRange sqref="D65:D73" name="Range12"/>
    <protectedRange sqref="D40:D49" name="Range10"/>
    <protectedRange sqref="D32:D33" name="Range8"/>
    <protectedRange sqref="D17:D19" name="Range6"/>
    <protectedRange sqref="A60" name="Range4"/>
    <protectedRange sqref="A19" name="Range2"/>
    <protectedRange sqref="B2:D4" name="Range1"/>
    <protectedRange sqref="A28:A29" name="Range3"/>
    <protectedRange sqref="B72" name="Range5"/>
    <protectedRange sqref="D22:D29" name="Range7"/>
    <protectedRange sqref="D36:D37" name="Range9"/>
    <protectedRange sqref="D52:D60" name="Range11"/>
    <protectedRange sqref="J3:J6" name="Range13"/>
    <protectedRange sqref="H24:H25" name="Range15"/>
    <protectedRange sqref="I51:J52" name="Range17"/>
    <protectedRange sqref="B80:B88" name="Range18"/>
    <protectedRange sqref="B94" name="Range20"/>
    <protectedRange sqref="I88:I92 F88:G92" name="Range22"/>
    <protectedRange sqref="B1:C1" name="Range32"/>
    <protectedRange sqref="D50" name="Range43"/>
    <protectedRange sqref="G78" name="Range49"/>
    <protectedRange sqref="F59:J72" name="Range34"/>
    <protectedRange sqref="A49" name="Range36"/>
    <protectedRange sqref="A82" name="Range38"/>
    <protectedRange sqref="D20" name="Range41"/>
    <protectedRange sqref="A62" name="Range45"/>
  </protectedRanges>
  <mergeCells count="13">
    <mergeCell ref="B1:D1"/>
    <mergeCell ref="B2:C2"/>
    <mergeCell ref="B3:C3"/>
    <mergeCell ref="F75:G75"/>
    <mergeCell ref="B4:C4"/>
    <mergeCell ref="F59:J72"/>
    <mergeCell ref="G78:I78"/>
    <mergeCell ref="E6:F6"/>
    <mergeCell ref="F91:G91"/>
    <mergeCell ref="F92:G92"/>
    <mergeCell ref="F90:G90"/>
    <mergeCell ref="F27:I27"/>
    <mergeCell ref="F88:G88"/>
  </mergeCells>
  <phoneticPr fontId="0" type="noConversion"/>
  <pageMargins left="0.25" right="0.25" top="0.5" bottom="0.5" header="0.5" footer="0.5"/>
  <pageSetup paperSize="5" scale="39" orientation="portrait" r:id="rId1"/>
  <headerFooter alignWithMargins="0">
    <oddFooter>&amp;L^&amp;C&amp;P</oddFooter>
  </headerFooter>
  <rowBreaks count="1" manualBreakCount="1">
    <brk id="9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zoomScale="80" zoomScaleNormal="80" workbookViewId="0">
      <selection activeCell="J8" sqref="J8"/>
    </sheetView>
  </sheetViews>
  <sheetFormatPr defaultColWidth="8.796875" defaultRowHeight="12.9"/>
  <cols>
    <col min="1" max="1" width="26.19921875" style="3" customWidth="1"/>
    <col min="2" max="2" width="17.796875" style="3" customWidth="1"/>
    <col min="3" max="3" width="11.796875" style="3" customWidth="1"/>
    <col min="4" max="4" width="7.19921875" style="3" customWidth="1"/>
    <col min="5" max="5" width="8.19921875" style="3" bestFit="1" customWidth="1"/>
    <col min="6" max="6" width="2.19921875" style="3" bestFit="1" customWidth="1"/>
    <col min="7" max="7" width="8.796875" style="3"/>
    <col min="8" max="8" width="13.8984375" style="3" customWidth="1"/>
    <col min="9" max="9" width="11" style="3" bestFit="1" customWidth="1"/>
    <col min="10" max="10" width="11.5" style="3" customWidth="1"/>
    <col min="11" max="11" width="11.3984375" style="3" customWidth="1"/>
    <col min="12" max="21" width="10.5" style="3" bestFit="1" customWidth="1"/>
    <col min="22" max="16384" width="8.796875" style="3"/>
  </cols>
  <sheetData>
    <row r="1" spans="1:22" ht="16.149999999999999" customHeight="1">
      <c r="A1" s="53">
        <f>RENTALPAGE1!B1</f>
        <v>0</v>
      </c>
      <c r="H1" s="54"/>
      <c r="I1" s="54"/>
      <c r="J1" s="54"/>
      <c r="L1" s="54"/>
    </row>
    <row r="2" spans="1:22" ht="16.149999999999999" customHeight="1">
      <c r="A2" s="55" t="str">
        <f>RENTALPAGE1!B2</f>
        <v>Neighborhood Revitalization Tax Credit</v>
      </c>
      <c r="H2" s="54">
        <f>IF(H3&lt;451,25000-(H3-280)*100,8000-(H3-450)*50)</f>
        <v>53000</v>
      </c>
      <c r="I2" s="54">
        <f>IF(I3&lt;451,25000-(I3-280)*100,8000-(I3-450)*50)</f>
        <v>53000</v>
      </c>
      <c r="J2" s="54">
        <f>IF(J3&lt;451,25000-(J3-280)*100,8000-(J3-450)*50)</f>
        <v>53000</v>
      </c>
      <c r="L2" s="54">
        <f>IF(L3&lt;501,27500-(L3-350)*100,12500-(L3-500)*50)</f>
        <v>62500</v>
      </c>
    </row>
    <row r="3" spans="1:22" ht="16.149999999999999" customHeight="1">
      <c r="A3" s="56">
        <f>(RENTALPAGE1!B9)</f>
        <v>0</v>
      </c>
      <c r="C3" s="57"/>
      <c r="H3" s="54"/>
      <c r="I3" s="54"/>
      <c r="J3" s="54"/>
      <c r="L3" s="54"/>
      <c r="R3" s="55"/>
      <c r="S3" s="55"/>
      <c r="T3" s="55"/>
    </row>
    <row r="4" spans="1:22" ht="16.149999999999999" customHeight="1" thickBot="1">
      <c r="A4" s="58" t="s">
        <v>27</v>
      </c>
      <c r="B4" s="58" t="s">
        <v>27</v>
      </c>
      <c r="C4" s="58" t="s">
        <v>27</v>
      </c>
      <c r="E4" s="58" t="s">
        <v>27</v>
      </c>
      <c r="F4" s="58" t="s">
        <v>27</v>
      </c>
      <c r="G4" s="58"/>
      <c r="H4" s="58" t="s">
        <v>27</v>
      </c>
      <c r="I4" s="58" t="s">
        <v>27</v>
      </c>
      <c r="J4" s="58" t="s">
        <v>27</v>
      </c>
      <c r="K4" s="58" t="s">
        <v>27</v>
      </c>
      <c r="L4" s="58" t="s">
        <v>27</v>
      </c>
      <c r="M4" s="58" t="s">
        <v>27</v>
      </c>
      <c r="N4" s="58" t="s">
        <v>27</v>
      </c>
      <c r="O4" s="58" t="s">
        <v>27</v>
      </c>
      <c r="P4" s="58" t="s">
        <v>27</v>
      </c>
      <c r="Q4" s="58" t="s">
        <v>27</v>
      </c>
      <c r="R4" s="58" t="s">
        <v>27</v>
      </c>
      <c r="S4" s="55"/>
      <c r="T4" s="55"/>
    </row>
    <row r="5" spans="1:22" ht="16.149999999999999" customHeight="1" thickTop="1" thickBot="1">
      <c r="E5" s="59" t="s">
        <v>51</v>
      </c>
      <c r="F5" s="60"/>
      <c r="G5" s="60"/>
      <c r="H5" s="61" t="s">
        <v>52</v>
      </c>
      <c r="I5" s="61" t="s">
        <v>53</v>
      </c>
      <c r="J5" s="61" t="s">
        <v>54</v>
      </c>
      <c r="K5" s="61" t="s">
        <v>55</v>
      </c>
      <c r="L5" s="61" t="s">
        <v>56</v>
      </c>
      <c r="M5" s="61" t="s">
        <v>57</v>
      </c>
      <c r="N5" s="62" t="s">
        <v>58</v>
      </c>
      <c r="O5" s="62" t="s">
        <v>59</v>
      </c>
      <c r="P5" s="62" t="s">
        <v>60</v>
      </c>
      <c r="Q5" s="62" t="s">
        <v>154</v>
      </c>
      <c r="R5" s="62" t="s">
        <v>155</v>
      </c>
      <c r="S5" s="62" t="s">
        <v>156</v>
      </c>
      <c r="T5" s="62" t="s">
        <v>157</v>
      </c>
      <c r="U5" s="62" t="s">
        <v>158</v>
      </c>
      <c r="V5" s="63"/>
    </row>
    <row r="6" spans="1:22" ht="16.149999999999999" customHeight="1" thickTop="1" thickBot="1">
      <c r="B6" s="3" t="s">
        <v>61</v>
      </c>
      <c r="E6" s="64">
        <f>SUM(H81:U81)</f>
        <v>0</v>
      </c>
      <c r="F6" s="65"/>
      <c r="G6" s="65"/>
      <c r="H6" s="136">
        <v>0.5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0</v>
      </c>
      <c r="U6" s="136">
        <v>0</v>
      </c>
      <c r="V6" s="66"/>
    </row>
    <row r="7" spans="1:22" ht="16.149999999999999" customHeight="1" thickTop="1" thickBot="1">
      <c r="B7" s="3" t="s">
        <v>62</v>
      </c>
      <c r="E7" s="67"/>
      <c r="F7" s="55"/>
      <c r="G7" s="55"/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68"/>
    </row>
    <row r="8" spans="1:22" ht="16.149999999999999" customHeight="1" thickTop="1" thickBot="1">
      <c r="B8" s="3" t="s">
        <v>63</v>
      </c>
      <c r="C8" s="55"/>
      <c r="E8" s="69">
        <f>SUM(H8:U8)</f>
        <v>0</v>
      </c>
      <c r="F8" s="55"/>
      <c r="G8" s="55"/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68"/>
    </row>
    <row r="9" spans="1:22" ht="16.149999999999999" customHeight="1" thickTop="1" thickBot="1">
      <c r="B9" s="3" t="s">
        <v>64</v>
      </c>
      <c r="C9" s="55"/>
      <c r="E9" s="70"/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71"/>
    </row>
    <row r="10" spans="1:22" ht="16.149999999999999" customHeight="1" thickTop="1" thickBot="1">
      <c r="B10" s="3" t="s">
        <v>177</v>
      </c>
      <c r="E10" s="72"/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71"/>
    </row>
    <row r="11" spans="1:22" ht="16.149999999999999" customHeight="1" thickTop="1">
      <c r="B11" s="3" t="s">
        <v>65</v>
      </c>
      <c r="E11" s="72"/>
      <c r="H11" s="73">
        <f t="shared" ref="H11:U11" si="0">SUM(H9:H10)</f>
        <v>0</v>
      </c>
      <c r="I11" s="73">
        <f t="shared" si="0"/>
        <v>0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1">
        <f t="shared" si="0"/>
        <v>0</v>
      </c>
      <c r="O11" s="71">
        <f t="shared" si="0"/>
        <v>0</v>
      </c>
      <c r="P11" s="71">
        <f t="shared" si="0"/>
        <v>0</v>
      </c>
      <c r="Q11" s="71">
        <f t="shared" si="0"/>
        <v>0</v>
      </c>
      <c r="R11" s="71">
        <f t="shared" si="0"/>
        <v>0</v>
      </c>
      <c r="S11" s="71">
        <f t="shared" si="0"/>
        <v>0</v>
      </c>
      <c r="T11" s="71">
        <f t="shared" si="0"/>
        <v>0</v>
      </c>
      <c r="U11" s="71">
        <f t="shared" si="0"/>
        <v>0</v>
      </c>
      <c r="V11" s="71"/>
    </row>
    <row r="12" spans="1:22" ht="16.149999999999999" customHeight="1">
      <c r="B12" s="3" t="s">
        <v>66</v>
      </c>
      <c r="E12" s="74">
        <f>SUM(H12:U12)</f>
        <v>0</v>
      </c>
      <c r="H12" s="73">
        <f t="shared" ref="H12:U12" si="1">H9*H8</f>
        <v>0</v>
      </c>
      <c r="I12" s="73">
        <f t="shared" si="1"/>
        <v>0</v>
      </c>
      <c r="J12" s="73">
        <f t="shared" si="1"/>
        <v>0</v>
      </c>
      <c r="K12" s="73">
        <f t="shared" si="1"/>
        <v>0</v>
      </c>
      <c r="L12" s="73">
        <f t="shared" si="1"/>
        <v>0</v>
      </c>
      <c r="M12" s="73">
        <f t="shared" si="1"/>
        <v>0</v>
      </c>
      <c r="N12" s="71">
        <f t="shared" si="1"/>
        <v>0</v>
      </c>
      <c r="O12" s="71">
        <f t="shared" si="1"/>
        <v>0</v>
      </c>
      <c r="P12" s="71">
        <f t="shared" si="1"/>
        <v>0</v>
      </c>
      <c r="Q12" s="71">
        <f t="shared" si="1"/>
        <v>0</v>
      </c>
      <c r="R12" s="71">
        <f t="shared" si="1"/>
        <v>0</v>
      </c>
      <c r="S12" s="71">
        <f t="shared" si="1"/>
        <v>0</v>
      </c>
      <c r="T12" s="71">
        <f t="shared" si="1"/>
        <v>0</v>
      </c>
      <c r="U12" s="71">
        <f t="shared" si="1"/>
        <v>0</v>
      </c>
      <c r="V12" s="71"/>
    </row>
    <row r="13" spans="1:22" ht="16.149999999999999" customHeight="1">
      <c r="B13" s="3" t="s">
        <v>67</v>
      </c>
      <c r="E13" s="74">
        <f>SUM(H13:U13)</f>
        <v>0</v>
      </c>
      <c r="H13" s="73">
        <f t="shared" ref="H13:U13" si="2">H12*12</f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1">
        <f t="shared" si="2"/>
        <v>0</v>
      </c>
      <c r="O13" s="71">
        <f t="shared" si="2"/>
        <v>0</v>
      </c>
      <c r="P13" s="71">
        <f t="shared" si="2"/>
        <v>0</v>
      </c>
      <c r="Q13" s="71">
        <f t="shared" si="2"/>
        <v>0</v>
      </c>
      <c r="R13" s="71">
        <f t="shared" si="2"/>
        <v>0</v>
      </c>
      <c r="S13" s="71">
        <f t="shared" si="2"/>
        <v>0</v>
      </c>
      <c r="T13" s="71">
        <f t="shared" si="2"/>
        <v>0</v>
      </c>
      <c r="U13" s="71">
        <f t="shared" si="2"/>
        <v>0</v>
      </c>
      <c r="V13" s="71"/>
    </row>
    <row r="14" spans="1:22" ht="16.149999999999999" customHeight="1">
      <c r="E14" s="74"/>
      <c r="H14" s="73"/>
      <c r="I14" s="73"/>
      <c r="J14" s="73"/>
      <c r="K14" s="73"/>
      <c r="L14" s="73"/>
      <c r="M14" s="73"/>
    </row>
    <row r="15" spans="1:22" ht="16.149999999999999" customHeight="1">
      <c r="B15" s="3" t="s">
        <v>68</v>
      </c>
      <c r="E15" s="74"/>
      <c r="H15" s="73">
        <f>IF(H6=0.5,0.7,IF(H6=1,0.75,IF(H6=2,0.9,IF(H6=3,1.04,IF(H6=4,1.16,IF(H6=5,1.28,0))))))*RENTALPAGE1!$AC$2</f>
        <v>88130</v>
      </c>
      <c r="I15" s="73">
        <f>IF(I6=0.5,0.7,IF(I6=1,0.75,IF(I6=2,0.9,IF(I6=3,1.04,IF(I6=4,1.16,IF(I6=5,1.28,0))))))*RENTALPAGE1!$AC$2</f>
        <v>0</v>
      </c>
      <c r="J15" s="73">
        <f>IF(J6=0.5,0.7,IF(J6=1,0.75,IF(J6=2,0.9,IF(J6=3,1.04,IF(J6=4,1.16,IF(J6=5,1.28,0))))))*RENTALPAGE1!$AC$2</f>
        <v>0</v>
      </c>
      <c r="K15" s="73">
        <f>IF(K6=0.5,0.7,IF(K6=1,0.75,IF(K6=2,0.9,IF(K6=3,1.04,IF(K6=4,1.16,IF(K6=5,1.28,0))))))*RENTALPAGE1!$AC$2</f>
        <v>0</v>
      </c>
      <c r="L15" s="73">
        <f>IF(L6=0.5,0.7,IF(L6=1,0.75,IF(L6=2,0.9,IF(L6=3,1.04,IF(L6=4,1.16,IF(L6=5,1.28,0))))))*RENTALPAGE1!$AC$2</f>
        <v>0</v>
      </c>
      <c r="M15" s="73">
        <f>IF(M6=0.5,0.7,IF(M6=1,0.75,IF(M6=2,0.9,IF(M6=3,1.04,IF(M6=4,1.16,IF(M6=5,1.28,0))))))*RENTALPAGE1!$AC$2</f>
        <v>0</v>
      </c>
      <c r="N15" s="73">
        <f>IF(N6=0.5,0.7,IF(N6=1,0.75,IF(N6=2,0.9,IF(N6=3,1.04,IF(N6=4,1.16,IF(N6=5,1.28,0))))))*RENTALPAGE1!$AC$2</f>
        <v>0</v>
      </c>
      <c r="O15" s="73">
        <f>IF(O6=0.5,0.7,IF(O6=1,0.75,IF(O6=2,0.9,IF(O6=3,1.04,IF(O6=4,1.16,IF(O6=5,1.28,0))))))*RENTALPAGE1!$AC$2</f>
        <v>0</v>
      </c>
      <c r="P15" s="71">
        <f>IF(P6=0.5,0.7,IF(P6=1,0.75,IF(P6=2,0.9,IF(P6=3,1.04,IF(P6=4,1.16,IF(P6=5,1.28,0))))))*RENTALPAGE1!$AC$2</f>
        <v>0</v>
      </c>
      <c r="Q15" s="71">
        <f>IF(Q6=0.5,0.7,IF(Q6=1,0.75,IF(Q6=2,0.9,IF(Q6=3,1.04,IF(Q6=4,1.16,IF(Q6=5,1.28,0))))))*RENTALPAGE1!$AC$2</f>
        <v>0</v>
      </c>
      <c r="R15" s="71">
        <f>IF(R6=0.5,0.7,IF(R6=1,0.75,IF(R6=2,0.9,IF(R6=3,1.04,IF(R6=4,1.16,IF(R6=5,1.28,0))))))*RENTALPAGE1!$AC$2</f>
        <v>0</v>
      </c>
      <c r="S15" s="71">
        <f>IF(S6=0.5,0.7,IF(S6=1,0.75,IF(S6=2,0.9,IF(S6=3,1.04,IF(S6=4,1.16,IF(S6=5,1.28,0))))))*RENTALPAGE1!$AC$2</f>
        <v>0</v>
      </c>
      <c r="T15" s="71">
        <f>IF(T6=0.5,0.7,IF(T6=1,0.75,IF(T6=2,0.9,IF(T6=3,1.04,IF(T6=4,1.16,IF(T6=5,1.28,0))))))*RENTALPAGE1!$AC$2</f>
        <v>0</v>
      </c>
      <c r="U15" s="71">
        <f>IF(U6=0.5,0.7,IF(U6=1,0.75,IF(U6=2,0.9,IF(U6=3,1.04,IF(U6=4,1.16,IF(U6=5,1.28,0))))))*RENTALPAGE1!$AC$2</f>
        <v>0</v>
      </c>
      <c r="V15" s="71"/>
    </row>
    <row r="16" spans="1:22" ht="16.149999999999999" customHeight="1">
      <c r="B16" s="3" t="s">
        <v>69</v>
      </c>
      <c r="E16" s="75" t="e">
        <f>F61/E8</f>
        <v>#DIV/0!</v>
      </c>
      <c r="F16" s="76"/>
      <c r="G16" s="76"/>
      <c r="H16" s="77">
        <f t="shared" ref="H16:U16" si="3">IF(H8=0,0,+H11/(+H15*0.3/12))</f>
        <v>0</v>
      </c>
      <c r="I16" s="77">
        <f t="shared" si="3"/>
        <v>0</v>
      </c>
      <c r="J16" s="77">
        <f t="shared" si="3"/>
        <v>0</v>
      </c>
      <c r="K16" s="77">
        <f t="shared" si="3"/>
        <v>0</v>
      </c>
      <c r="L16" s="77">
        <f t="shared" si="3"/>
        <v>0</v>
      </c>
      <c r="M16" s="77">
        <f t="shared" si="3"/>
        <v>0</v>
      </c>
      <c r="N16" s="77">
        <f t="shared" si="3"/>
        <v>0</v>
      </c>
      <c r="O16" s="77">
        <f t="shared" si="3"/>
        <v>0</v>
      </c>
      <c r="P16" s="78">
        <f t="shared" si="3"/>
        <v>0</v>
      </c>
      <c r="Q16" s="78">
        <f t="shared" si="3"/>
        <v>0</v>
      </c>
      <c r="R16" s="78">
        <f t="shared" si="3"/>
        <v>0</v>
      </c>
      <c r="S16" s="78">
        <f t="shared" si="3"/>
        <v>0</v>
      </c>
      <c r="T16" s="78">
        <f t="shared" si="3"/>
        <v>0</v>
      </c>
      <c r="U16" s="78">
        <f t="shared" si="3"/>
        <v>0</v>
      </c>
      <c r="V16" s="78"/>
    </row>
    <row r="17" spans="1:22" ht="16.149999999999999" customHeight="1">
      <c r="E17" s="72"/>
      <c r="H17" s="73"/>
      <c r="I17" s="73"/>
      <c r="J17" s="73"/>
      <c r="K17" s="73"/>
      <c r="L17" s="73"/>
      <c r="M17" s="73"/>
      <c r="N17" s="73"/>
      <c r="O17" s="73"/>
      <c r="P17" s="71"/>
    </row>
    <row r="18" spans="1:22" ht="16.149999999999999" customHeight="1">
      <c r="B18" s="112" t="s">
        <v>178</v>
      </c>
      <c r="C18" s="113"/>
      <c r="D18" s="113"/>
      <c r="E18" s="114"/>
      <c r="F18" s="113"/>
      <c r="G18" s="113"/>
      <c r="H18" s="115"/>
      <c r="I18" s="115"/>
      <c r="J18" s="73"/>
      <c r="K18" s="73"/>
      <c r="L18" s="73"/>
      <c r="M18" s="73"/>
      <c r="N18" s="73"/>
      <c r="O18" s="73"/>
      <c r="P18" s="71"/>
    </row>
    <row r="19" spans="1:22" ht="16.149999999999999" customHeight="1">
      <c r="E19" s="74"/>
      <c r="H19" s="73"/>
      <c r="I19" s="73"/>
      <c r="J19" s="73"/>
      <c r="K19" s="73"/>
      <c r="L19" s="73"/>
      <c r="M19" s="73"/>
      <c r="N19" s="73"/>
      <c r="O19" s="73"/>
      <c r="P19" s="71"/>
    </row>
    <row r="20" spans="1:22" ht="16.149999999999999" customHeight="1">
      <c r="A20" s="58" t="s">
        <v>70</v>
      </c>
      <c r="B20" s="58" t="s">
        <v>70</v>
      </c>
      <c r="C20" s="58" t="s">
        <v>70</v>
      </c>
      <c r="D20" s="58" t="s">
        <v>70</v>
      </c>
      <c r="E20" s="58" t="s">
        <v>70</v>
      </c>
      <c r="F20" s="58" t="s">
        <v>70</v>
      </c>
      <c r="G20" s="58"/>
      <c r="H20" s="58" t="s">
        <v>70</v>
      </c>
      <c r="I20" s="58" t="s">
        <v>70</v>
      </c>
      <c r="J20" s="3" t="s">
        <v>71</v>
      </c>
      <c r="K20" s="3" t="s">
        <v>72</v>
      </c>
      <c r="L20" s="58" t="s">
        <v>70</v>
      </c>
      <c r="M20" s="58" t="s">
        <v>70</v>
      </c>
      <c r="N20" s="58" t="s">
        <v>70</v>
      </c>
      <c r="O20" s="58" t="s">
        <v>70</v>
      </c>
      <c r="P20" s="58" t="s">
        <v>70</v>
      </c>
      <c r="Q20" s="58" t="s">
        <v>70</v>
      </c>
      <c r="R20" s="58" t="s">
        <v>70</v>
      </c>
      <c r="S20" s="58" t="s">
        <v>70</v>
      </c>
      <c r="T20" s="58" t="s">
        <v>70</v>
      </c>
      <c r="U20" s="58" t="s">
        <v>70</v>
      </c>
      <c r="V20" s="58"/>
    </row>
    <row r="21" spans="1:22" ht="16.149999999999999" customHeight="1">
      <c r="A21" s="79" t="s">
        <v>19</v>
      </c>
      <c r="E21" s="80" t="s">
        <v>73</v>
      </c>
      <c r="F21" s="184">
        <v>1</v>
      </c>
      <c r="G21" s="184"/>
      <c r="H21" s="81">
        <v>2</v>
      </c>
      <c r="I21" s="81">
        <v>3</v>
      </c>
      <c r="J21" s="82">
        <v>4</v>
      </c>
      <c r="K21" s="82">
        <v>5</v>
      </c>
      <c r="L21" s="82">
        <v>6</v>
      </c>
      <c r="M21" s="82">
        <v>7</v>
      </c>
      <c r="N21" s="82">
        <v>8</v>
      </c>
      <c r="O21" s="82">
        <v>9</v>
      </c>
      <c r="P21" s="82">
        <v>10</v>
      </c>
      <c r="Q21" s="82">
        <v>11</v>
      </c>
      <c r="R21" s="82">
        <v>12</v>
      </c>
      <c r="S21" s="82">
        <v>13</v>
      </c>
      <c r="T21" s="81">
        <v>14</v>
      </c>
      <c r="U21" s="82">
        <v>15</v>
      </c>
      <c r="V21" s="82"/>
    </row>
    <row r="22" spans="1:22" ht="16.149999999999999" customHeight="1" thickBot="1">
      <c r="A22" s="3" t="s">
        <v>74</v>
      </c>
      <c r="F22" s="180">
        <f>E13</f>
        <v>0</v>
      </c>
      <c r="G22" s="180"/>
      <c r="H22" s="3">
        <f>F22*(RENTALPAGE1!$J$8+1)</f>
        <v>0</v>
      </c>
      <c r="I22" s="3">
        <f>H22*(RENTALPAGE1!$J$8+1)</f>
        <v>0</v>
      </c>
      <c r="J22" s="3">
        <f>I22*(RENTALPAGE1!$J$8+1)</f>
        <v>0</v>
      </c>
      <c r="K22" s="3">
        <f>J22*(RENTALPAGE1!$J$8+1)</f>
        <v>0</v>
      </c>
      <c r="L22" s="3">
        <f>K22*(RENTALPAGE1!$J$8+1)</f>
        <v>0</v>
      </c>
      <c r="M22" s="3">
        <f>L22*(RENTALPAGE1!$J$8+1)</f>
        <v>0</v>
      </c>
      <c r="N22" s="3">
        <f>M22*(RENTALPAGE1!$J$8+1)</f>
        <v>0</v>
      </c>
      <c r="O22" s="3">
        <f>N22*(RENTALPAGE1!$J$8+1)</f>
        <v>0</v>
      </c>
      <c r="P22" s="3">
        <f>O22*(RENTALPAGE1!$J$8+1)</f>
        <v>0</v>
      </c>
      <c r="Q22" s="3">
        <f>P22*(RENTALPAGE1!$J$8+1)</f>
        <v>0</v>
      </c>
      <c r="R22" s="3">
        <f>Q22*(RENTALPAGE1!$J$8+1)</f>
        <v>0</v>
      </c>
      <c r="S22" s="3">
        <f>R22*(RENTALPAGE1!$J$8+1)</f>
        <v>0</v>
      </c>
      <c r="T22" s="3">
        <f>S22*(RENTALPAGE1!$J$8+1)</f>
        <v>0</v>
      </c>
      <c r="U22" s="3">
        <f>T22*(RENTALPAGE1!$J$8+1)</f>
        <v>0</v>
      </c>
    </row>
    <row r="23" spans="1:22" ht="16.149999999999999" customHeight="1" thickTop="1" thickBot="1">
      <c r="A23" s="180" t="s">
        <v>150</v>
      </c>
      <c r="B23" s="180"/>
      <c r="C23" s="180"/>
      <c r="E23" s="139">
        <v>0</v>
      </c>
      <c r="F23" s="180">
        <f>F22*(E23*-1)</f>
        <v>0</v>
      </c>
      <c r="G23" s="180"/>
      <c r="H23" s="3">
        <f>H22*(E23*-1)</f>
        <v>0</v>
      </c>
      <c r="I23" s="3">
        <f>I22*(E23*-1)</f>
        <v>0</v>
      </c>
      <c r="J23" s="3">
        <f>J22*(E23*-1)</f>
        <v>0</v>
      </c>
      <c r="K23" s="3">
        <f>K22*(E23*-1)</f>
        <v>0</v>
      </c>
      <c r="L23" s="3">
        <f>L22*(E23*-1)</f>
        <v>0</v>
      </c>
      <c r="M23" s="3">
        <f>M22*(E23*-1)</f>
        <v>0</v>
      </c>
      <c r="N23" s="3">
        <f>N22*(E23*-1)</f>
        <v>0</v>
      </c>
      <c r="O23" s="3">
        <f>O22*(E23*-1)</f>
        <v>0</v>
      </c>
      <c r="P23" s="3">
        <f>P22*(E23*-1)</f>
        <v>0</v>
      </c>
      <c r="Q23" s="3">
        <f>Q22*(E23*-1)</f>
        <v>0</v>
      </c>
      <c r="R23" s="3">
        <f>R22*(E23*-1)</f>
        <v>0</v>
      </c>
      <c r="S23" s="3">
        <f>S22*(E23*-1)</f>
        <v>0</v>
      </c>
      <c r="T23" s="3">
        <f>T22*(E23*-1)</f>
        <v>0</v>
      </c>
      <c r="U23" s="3">
        <f>U22*(E23*-1)</f>
        <v>0</v>
      </c>
    </row>
    <row r="24" spans="1:22" ht="16.149999999999999" customHeight="1" thickTop="1" thickBot="1">
      <c r="A24" s="3" t="s">
        <v>160</v>
      </c>
      <c r="F24" s="185">
        <v>0</v>
      </c>
      <c r="G24" s="186"/>
      <c r="H24" s="3">
        <f>F24*(RENTALPAGE1!$J$8+1)</f>
        <v>0</v>
      </c>
      <c r="I24" s="3">
        <f>H24*(RENTALPAGE1!$J$8+1)</f>
        <v>0</v>
      </c>
      <c r="J24" s="3">
        <f>I24*(RENTALPAGE1!$J$8+1)</f>
        <v>0</v>
      </c>
      <c r="K24" s="3">
        <f>J24*(RENTALPAGE1!$J$8+1)</f>
        <v>0</v>
      </c>
      <c r="L24" s="3">
        <f>K24*(RENTALPAGE1!$J$8+1)</f>
        <v>0</v>
      </c>
      <c r="M24" s="3">
        <f>L24*(RENTALPAGE1!$J$8+1)</f>
        <v>0</v>
      </c>
      <c r="N24" s="3">
        <f>M24*(RENTALPAGE1!$J$8+1)</f>
        <v>0</v>
      </c>
      <c r="O24" s="3">
        <f>N24*(RENTALPAGE1!$J$8+1)</f>
        <v>0</v>
      </c>
      <c r="P24" s="3">
        <f>O24*(RENTALPAGE1!$J$8+1)</f>
        <v>0</v>
      </c>
      <c r="Q24" s="3">
        <f>P24*(RENTALPAGE1!$J$8+1)</f>
        <v>0</v>
      </c>
      <c r="R24" s="3">
        <f>Q24*(RENTALPAGE1!$J$8+1)</f>
        <v>0</v>
      </c>
      <c r="S24" s="3">
        <f>R24*(RENTALPAGE1!$J$8+1)</f>
        <v>0</v>
      </c>
      <c r="T24" s="3">
        <f>S24*(RENTALPAGE1!$J$8+1)</f>
        <v>0</v>
      </c>
      <c r="U24" s="3">
        <f>T24*(RENTALPAGE1!$J$8+1)</f>
        <v>0</v>
      </c>
    </row>
    <row r="25" spans="1:22" ht="16.149999999999999" customHeight="1" thickTop="1" thickBot="1">
      <c r="A25" s="180" t="s">
        <v>150</v>
      </c>
      <c r="B25" s="180"/>
      <c r="C25" s="180"/>
      <c r="E25" s="139">
        <v>0</v>
      </c>
      <c r="F25" s="180">
        <f>SUM(F24*(E25*-1))</f>
        <v>0</v>
      </c>
      <c r="G25" s="180"/>
      <c r="H25" s="3">
        <f>SUM(H24*E25*-1)</f>
        <v>0</v>
      </c>
      <c r="I25" s="3">
        <f>SUM(I24*E25*-1)</f>
        <v>0</v>
      </c>
      <c r="J25" s="3">
        <f>SUM(J24*E25*-1)</f>
        <v>0</v>
      </c>
      <c r="K25" s="3">
        <f>SUM(K24*E25*-1)</f>
        <v>0</v>
      </c>
      <c r="L25" s="3">
        <f>SUM(L24*E25*-1)</f>
        <v>0</v>
      </c>
      <c r="M25" s="3">
        <f>SUM(M24*E25*-1)</f>
        <v>0</v>
      </c>
      <c r="N25" s="3">
        <f>SUM(N24*E25*-1)</f>
        <v>0</v>
      </c>
      <c r="O25" s="3">
        <f>SUM(O24*E25*-1)</f>
        <v>0</v>
      </c>
      <c r="P25" s="3">
        <f>SUM(P24*E25*-1)</f>
        <v>0</v>
      </c>
      <c r="Q25" s="3">
        <f>SUM(Q24*E25*-1)</f>
        <v>0</v>
      </c>
      <c r="R25" s="3">
        <f>SUM(R24*E25*-1)</f>
        <v>0</v>
      </c>
      <c r="S25" s="3">
        <f>SUM(S24*E25*-1)</f>
        <v>0</v>
      </c>
      <c r="T25" s="3">
        <f>SUM(T24*E25*-1)</f>
        <v>0</v>
      </c>
      <c r="U25" s="3">
        <f>SUM(U24*E25*-1)</f>
        <v>0</v>
      </c>
    </row>
    <row r="26" spans="1:22" ht="16.149999999999999" customHeight="1" thickTop="1" thickBot="1">
      <c r="A26" s="3" t="s">
        <v>75</v>
      </c>
      <c r="B26" s="187"/>
      <c r="C26" s="188"/>
      <c r="E26" s="83"/>
      <c r="F26" s="185">
        <v>0</v>
      </c>
      <c r="G26" s="186"/>
      <c r="H26" s="3">
        <f>F26*(RENTALPAGE1!$J$8+1)</f>
        <v>0</v>
      </c>
      <c r="I26" s="3">
        <f>H26*(RENTALPAGE1!$J$8+1)</f>
        <v>0</v>
      </c>
      <c r="J26" s="3">
        <f>I26*(RENTALPAGE1!$J$8+1)</f>
        <v>0</v>
      </c>
      <c r="K26" s="3">
        <f>J26*(RENTALPAGE1!$J$8+1)</f>
        <v>0</v>
      </c>
      <c r="L26" s="3">
        <f>K26*(RENTALPAGE1!$J$8+1)</f>
        <v>0</v>
      </c>
      <c r="M26" s="3">
        <f>L26*(RENTALPAGE1!$J$8+1)</f>
        <v>0</v>
      </c>
      <c r="N26" s="3">
        <f>M26*(RENTALPAGE1!$J$8+1)</f>
        <v>0</v>
      </c>
      <c r="O26" s="3">
        <f>N26*(RENTALPAGE1!$J$8+1)</f>
        <v>0</v>
      </c>
      <c r="P26" s="3">
        <f>O26*(RENTALPAGE1!$J$8+1)</f>
        <v>0</v>
      </c>
      <c r="Q26" s="3">
        <f>P26*(RENTALPAGE1!$J$8+1)</f>
        <v>0</v>
      </c>
      <c r="R26" s="3">
        <f>Q26*(RENTALPAGE1!$J$8+1)</f>
        <v>0</v>
      </c>
      <c r="S26" s="3">
        <f>R26*(RENTALPAGE1!$J$8+1)</f>
        <v>0</v>
      </c>
      <c r="T26" s="3">
        <f>S26*(RENTALPAGE1!$J$8+1)</f>
        <v>0</v>
      </c>
      <c r="U26" s="3">
        <f>T26*(RENTALPAGE1!$J$8+1)</f>
        <v>0</v>
      </c>
    </row>
    <row r="27" spans="1:22" ht="16.149999999999999" customHeight="1" thickTop="1">
      <c r="A27" s="71" t="s">
        <v>76</v>
      </c>
      <c r="B27" s="4"/>
      <c r="C27" s="4"/>
      <c r="F27" s="180">
        <f>SUM(F22:F26)</f>
        <v>0</v>
      </c>
      <c r="G27" s="180"/>
      <c r="H27" s="3">
        <f t="shared" ref="H27:U27" si="4">SUM(H22:H26)</f>
        <v>0</v>
      </c>
      <c r="I27" s="3">
        <f t="shared" si="4"/>
        <v>0</v>
      </c>
      <c r="J27" s="3">
        <f t="shared" si="4"/>
        <v>0</v>
      </c>
      <c r="K27" s="3">
        <f t="shared" si="4"/>
        <v>0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  <c r="R27" s="3">
        <f t="shared" si="4"/>
        <v>0</v>
      </c>
      <c r="S27" s="3">
        <f t="shared" si="4"/>
        <v>0</v>
      </c>
      <c r="T27" s="3">
        <f t="shared" si="4"/>
        <v>0</v>
      </c>
      <c r="U27" s="3">
        <f t="shared" si="4"/>
        <v>0</v>
      </c>
    </row>
    <row r="28" spans="1:22" ht="16.149999999999999" customHeight="1">
      <c r="C28" s="4"/>
      <c r="F28" s="180"/>
      <c r="G28" s="180"/>
    </row>
    <row r="29" spans="1:22" ht="16.149999999999999" customHeight="1" thickBot="1">
      <c r="A29" s="71" t="s">
        <v>77</v>
      </c>
      <c r="B29" s="84" t="s">
        <v>127</v>
      </c>
      <c r="C29" s="85" t="s">
        <v>129</v>
      </c>
      <c r="D29" s="71" t="s">
        <v>78</v>
      </c>
      <c r="F29" s="180"/>
      <c r="G29" s="180"/>
    </row>
    <row r="30" spans="1:22" ht="16.149999999999999" customHeight="1" thickTop="1" thickBot="1">
      <c r="A30" s="3" t="s">
        <v>82</v>
      </c>
      <c r="B30" s="140">
        <v>0</v>
      </c>
      <c r="C30" s="4"/>
      <c r="D30" s="3" t="e">
        <f>F30/RENTALPAGE1!$B$7</f>
        <v>#DIV/0!</v>
      </c>
      <c r="F30" s="180">
        <f t="shared" ref="F30:F36" si="5">B30</f>
        <v>0</v>
      </c>
      <c r="G30" s="180"/>
      <c r="H30" s="3">
        <f>F30*(RENTALPAGE1!$J$9+1)</f>
        <v>0</v>
      </c>
      <c r="I30" s="3">
        <f>H30*(RENTALPAGE1!$J$9+1)</f>
        <v>0</v>
      </c>
      <c r="J30" s="3">
        <f>I30*(RENTALPAGE1!$J$9+1)</f>
        <v>0</v>
      </c>
      <c r="K30" s="3">
        <f>J30*(RENTALPAGE1!$J$9+1)</f>
        <v>0</v>
      </c>
      <c r="L30" s="3">
        <f>K30*(RENTALPAGE1!$J$9+1)</f>
        <v>0</v>
      </c>
      <c r="M30" s="3">
        <f>L30*(RENTALPAGE1!$J$9+1)</f>
        <v>0</v>
      </c>
      <c r="N30" s="3">
        <f>M30*(RENTALPAGE1!$J$9+1)</f>
        <v>0</v>
      </c>
      <c r="O30" s="3">
        <f>N30*(RENTALPAGE1!$J$9+1)</f>
        <v>0</v>
      </c>
      <c r="P30" s="3">
        <f>O30*(RENTALPAGE1!$J$9+1)</f>
        <v>0</v>
      </c>
      <c r="Q30" s="3">
        <f>P30*(RENTALPAGE1!$J$9+1)</f>
        <v>0</v>
      </c>
      <c r="R30" s="3">
        <f>Q30*(RENTALPAGE1!$J$9+1)</f>
        <v>0</v>
      </c>
      <c r="S30" s="3">
        <f>R30*(RENTALPAGE1!$J$9+1)</f>
        <v>0</v>
      </c>
      <c r="T30" s="3">
        <f>S30*(RENTALPAGE1!$J$9+1)</f>
        <v>0</v>
      </c>
      <c r="U30" s="3">
        <f>T30*(RENTALPAGE1!$J$9+1)</f>
        <v>0</v>
      </c>
    </row>
    <row r="31" spans="1:22" ht="16.149999999999999" customHeight="1" thickTop="1" thickBot="1">
      <c r="A31" s="3" t="s">
        <v>81</v>
      </c>
      <c r="B31" s="140">
        <v>0</v>
      </c>
      <c r="C31" s="4"/>
      <c r="D31" s="3" t="e">
        <f>F31/RENTALPAGE1!$B$7</f>
        <v>#DIV/0!</v>
      </c>
      <c r="F31" s="180">
        <f t="shared" si="5"/>
        <v>0</v>
      </c>
      <c r="G31" s="180"/>
      <c r="H31" s="3">
        <f>F31*(RENTALPAGE1!$J$9+1)</f>
        <v>0</v>
      </c>
      <c r="I31" s="3">
        <f>H31*(RENTALPAGE1!$J$9+1)</f>
        <v>0</v>
      </c>
      <c r="J31" s="3">
        <f>I31*(RENTALPAGE1!$J$9+1)</f>
        <v>0</v>
      </c>
      <c r="K31" s="3">
        <f>J31*(RENTALPAGE1!$J$9+1)</f>
        <v>0</v>
      </c>
      <c r="L31" s="3">
        <f>K31*(RENTALPAGE1!$J$9+1)</f>
        <v>0</v>
      </c>
      <c r="M31" s="3">
        <f>L31*(RENTALPAGE1!$J$9+1)</f>
        <v>0</v>
      </c>
      <c r="N31" s="3">
        <f>M31*(RENTALPAGE1!$J$9+1)</f>
        <v>0</v>
      </c>
      <c r="O31" s="3">
        <f>N31*(RENTALPAGE1!$J$9+1)</f>
        <v>0</v>
      </c>
      <c r="P31" s="3">
        <f>O31*(RENTALPAGE1!$J$9+1)</f>
        <v>0</v>
      </c>
      <c r="Q31" s="3">
        <f>P31*(RENTALPAGE1!$J$9+1)</f>
        <v>0</v>
      </c>
      <c r="R31" s="3">
        <f>Q31*(RENTALPAGE1!$J$9+1)</f>
        <v>0</v>
      </c>
      <c r="S31" s="3">
        <f>R31*(RENTALPAGE1!$J$9+1)</f>
        <v>0</v>
      </c>
      <c r="T31" s="3">
        <f>S31*(RENTALPAGE1!$J$9+1)</f>
        <v>0</v>
      </c>
      <c r="U31" s="3">
        <f>T31*(RENTALPAGE1!$J$9+1)</f>
        <v>0</v>
      </c>
    </row>
    <row r="32" spans="1:22" ht="16.149999999999999" customHeight="1" thickTop="1" thickBot="1">
      <c r="A32" s="3" t="s">
        <v>80</v>
      </c>
      <c r="B32" s="140">
        <v>0</v>
      </c>
      <c r="C32" s="4"/>
      <c r="D32" s="3" t="e">
        <f>F32/RENTALPAGE1!$B$7</f>
        <v>#DIV/0!</v>
      </c>
      <c r="F32" s="180">
        <f t="shared" si="5"/>
        <v>0</v>
      </c>
      <c r="G32" s="180"/>
      <c r="H32" s="3">
        <f>F32*(RENTALPAGE1!$J$9+1)</f>
        <v>0</v>
      </c>
      <c r="I32" s="3">
        <f>H32*(RENTALPAGE1!$J$9+1)</f>
        <v>0</v>
      </c>
      <c r="J32" s="3">
        <f>I32*(RENTALPAGE1!$J$9+1)</f>
        <v>0</v>
      </c>
      <c r="K32" s="3">
        <f>J32*(RENTALPAGE1!$J$9+1)</f>
        <v>0</v>
      </c>
      <c r="L32" s="3">
        <f>K32*(RENTALPAGE1!$J$9+1)</f>
        <v>0</v>
      </c>
      <c r="M32" s="3">
        <f>L32*(RENTALPAGE1!$J$9+1)</f>
        <v>0</v>
      </c>
      <c r="N32" s="3">
        <f>M32*(RENTALPAGE1!$J$9+1)</f>
        <v>0</v>
      </c>
      <c r="O32" s="3">
        <f>N32*(RENTALPAGE1!$J$9+1)</f>
        <v>0</v>
      </c>
      <c r="P32" s="3">
        <f>O32*(RENTALPAGE1!$J$9+1)</f>
        <v>0</v>
      </c>
      <c r="Q32" s="3">
        <f>P32*(RENTALPAGE1!$J$9+1)</f>
        <v>0</v>
      </c>
      <c r="R32" s="3">
        <f>Q32*(RENTALPAGE1!$J$9+1)</f>
        <v>0</v>
      </c>
      <c r="S32" s="3">
        <f>R32*(RENTALPAGE1!$J$9+1)</f>
        <v>0</v>
      </c>
      <c r="T32" s="3">
        <f>S32*(RENTALPAGE1!$J$9+1)</f>
        <v>0</v>
      </c>
      <c r="U32" s="3">
        <f>T32*(RENTALPAGE1!$J$9+1)</f>
        <v>0</v>
      </c>
    </row>
    <row r="33" spans="1:22" ht="16.149999999999999" customHeight="1" thickTop="1" thickBot="1">
      <c r="A33" s="3" t="s">
        <v>83</v>
      </c>
      <c r="B33" s="140">
        <v>0</v>
      </c>
      <c r="D33" s="3" t="e">
        <f>F33/RENTALPAGE1!$B$7</f>
        <v>#DIV/0!</v>
      </c>
      <c r="F33" s="180">
        <f t="shared" si="5"/>
        <v>0</v>
      </c>
      <c r="G33" s="180"/>
      <c r="H33" s="3">
        <f>F33*(RENTALPAGE1!$J$9+1)</f>
        <v>0</v>
      </c>
      <c r="I33" s="3">
        <f>H33*(RENTALPAGE1!$J$9+1)</f>
        <v>0</v>
      </c>
      <c r="J33" s="3">
        <f>I33*(RENTALPAGE1!$J$9+1)</f>
        <v>0</v>
      </c>
      <c r="K33" s="3">
        <f>J33*(RENTALPAGE1!$J$9+1)</f>
        <v>0</v>
      </c>
      <c r="L33" s="3">
        <f>K33*(RENTALPAGE1!$J$9+1)</f>
        <v>0</v>
      </c>
      <c r="M33" s="3">
        <f>L33*(RENTALPAGE1!$J$9+1)</f>
        <v>0</v>
      </c>
      <c r="N33" s="3">
        <f>M33*(RENTALPAGE1!$J$9+1)</f>
        <v>0</v>
      </c>
      <c r="O33" s="3">
        <f>N33*(RENTALPAGE1!$J$9+1)</f>
        <v>0</v>
      </c>
      <c r="P33" s="3">
        <f>O33*(RENTALPAGE1!$J$9+1)</f>
        <v>0</v>
      </c>
      <c r="Q33" s="3">
        <f>P33*(RENTALPAGE1!$J$9+1)</f>
        <v>0</v>
      </c>
      <c r="R33" s="3">
        <f>Q33*(RENTALPAGE1!$J$9+1)</f>
        <v>0</v>
      </c>
      <c r="S33" s="3">
        <f>R33*(RENTALPAGE1!$J$9+1)</f>
        <v>0</v>
      </c>
      <c r="T33" s="3">
        <f>S33*(RENTALPAGE1!$J$9+1)</f>
        <v>0</v>
      </c>
      <c r="U33" s="3">
        <f>T33*(RENTALPAGE1!$J$9+1)</f>
        <v>0</v>
      </c>
    </row>
    <row r="34" spans="1:22" ht="16.149999999999999" customHeight="1" thickTop="1" thickBot="1">
      <c r="A34" s="3" t="s">
        <v>86</v>
      </c>
      <c r="B34" s="140">
        <v>0</v>
      </c>
      <c r="D34" s="3" t="e">
        <f>F34/RENTALPAGE1!$B$7</f>
        <v>#DIV/0!</v>
      </c>
      <c r="F34" s="180">
        <f t="shared" si="5"/>
        <v>0</v>
      </c>
      <c r="G34" s="180"/>
      <c r="H34" s="3">
        <f>F34*(RENTALPAGE1!$J$9+1)</f>
        <v>0</v>
      </c>
      <c r="I34" s="3">
        <f>H34*(RENTALPAGE1!$J$9+1)</f>
        <v>0</v>
      </c>
      <c r="J34" s="3">
        <f>I34*(RENTALPAGE1!$J$9+1)</f>
        <v>0</v>
      </c>
      <c r="K34" s="3">
        <f>J34*(RENTALPAGE1!$J$9+1)</f>
        <v>0</v>
      </c>
      <c r="L34" s="3">
        <f>K34*(RENTALPAGE1!$J$9+1)</f>
        <v>0</v>
      </c>
      <c r="M34" s="3">
        <f>L34*(RENTALPAGE1!$J$9+1)</f>
        <v>0</v>
      </c>
      <c r="N34" s="3">
        <f>M34*(RENTALPAGE1!$J$9+1)</f>
        <v>0</v>
      </c>
      <c r="O34" s="3">
        <f>N34*(RENTALPAGE1!$J$9+1)</f>
        <v>0</v>
      </c>
      <c r="P34" s="3">
        <f>O34*(RENTALPAGE1!$J$9+1)</f>
        <v>0</v>
      </c>
      <c r="Q34" s="3">
        <f>P34*(RENTALPAGE1!$J$9+1)</f>
        <v>0</v>
      </c>
      <c r="R34" s="3">
        <f>Q34*(RENTALPAGE1!$J$9+1)</f>
        <v>0</v>
      </c>
      <c r="S34" s="3">
        <f>R34*(RENTALPAGE1!$J$9+1)</f>
        <v>0</v>
      </c>
      <c r="T34" s="3">
        <f>S34*(RENTALPAGE1!$J$9+1)</f>
        <v>0</v>
      </c>
      <c r="U34" s="3">
        <f>T34*(RENTALPAGE1!$J$9+1)</f>
        <v>0</v>
      </c>
    </row>
    <row r="35" spans="1:22" ht="16.149999999999999" customHeight="1" thickTop="1" thickBot="1">
      <c r="A35" s="3" t="s">
        <v>79</v>
      </c>
      <c r="B35" s="140">
        <v>0</v>
      </c>
      <c r="D35" s="3" t="e">
        <f>F35/RENTALPAGE1!$B$7</f>
        <v>#DIV/0!</v>
      </c>
      <c r="F35" s="180">
        <f t="shared" si="5"/>
        <v>0</v>
      </c>
      <c r="G35" s="180"/>
      <c r="H35" s="3">
        <f>F35*(RENTALPAGE1!$J$10+1)</f>
        <v>0</v>
      </c>
      <c r="I35" s="3">
        <f>H35*(RENTALPAGE1!$J$10+1)</f>
        <v>0</v>
      </c>
      <c r="J35" s="3">
        <f>I35*(RENTALPAGE1!$J$10+1)</f>
        <v>0</v>
      </c>
      <c r="K35" s="3">
        <f>J35*(RENTALPAGE1!$J$10+1)</f>
        <v>0</v>
      </c>
      <c r="L35" s="3">
        <f>K35*(RENTALPAGE1!$J$10+1)</f>
        <v>0</v>
      </c>
      <c r="M35" s="3">
        <f>L35*(RENTALPAGE1!$J$10+1)</f>
        <v>0</v>
      </c>
      <c r="N35" s="3">
        <f>M35*(RENTALPAGE1!$J$10+1)</f>
        <v>0</v>
      </c>
      <c r="O35" s="3">
        <f>N35*(RENTALPAGE1!$J$10+1)</f>
        <v>0</v>
      </c>
      <c r="P35" s="3">
        <f>O35*(RENTALPAGE1!$J$10+1)</f>
        <v>0</v>
      </c>
      <c r="Q35" s="3">
        <f>P35*(RENTALPAGE1!$J$10+1)</f>
        <v>0</v>
      </c>
      <c r="R35" s="3">
        <f>Q35*(RENTALPAGE1!$J$10+1)</f>
        <v>0</v>
      </c>
      <c r="S35" s="3">
        <f>R35*(RENTALPAGE1!$J$10+1)</f>
        <v>0</v>
      </c>
      <c r="T35" s="3">
        <f>S35*(RENTALPAGE1!$J$10+1)</f>
        <v>0</v>
      </c>
      <c r="U35" s="3">
        <f>T35*(RENTALPAGE1!$J$10+1)</f>
        <v>0</v>
      </c>
    </row>
    <row r="36" spans="1:22" ht="16.149999999999999" customHeight="1" thickTop="1" thickBot="1">
      <c r="A36" s="3" t="s">
        <v>84</v>
      </c>
      <c r="B36" s="3">
        <f>F27*C36</f>
        <v>0</v>
      </c>
      <c r="C36" s="141">
        <v>0</v>
      </c>
      <c r="D36" s="3" t="e">
        <f>B36/RENTALPAGE1!$B$7</f>
        <v>#DIV/0!</v>
      </c>
      <c r="F36" s="180">
        <f t="shared" si="5"/>
        <v>0</v>
      </c>
      <c r="G36" s="180"/>
      <c r="H36" s="3">
        <f t="shared" ref="H36:U36" si="6">H27*$C$36</f>
        <v>0</v>
      </c>
      <c r="I36" s="3">
        <f t="shared" si="6"/>
        <v>0</v>
      </c>
      <c r="J36" s="3">
        <f t="shared" si="6"/>
        <v>0</v>
      </c>
      <c r="K36" s="3">
        <f t="shared" si="6"/>
        <v>0</v>
      </c>
      <c r="L36" s="3">
        <f t="shared" si="6"/>
        <v>0</v>
      </c>
      <c r="M36" s="3">
        <f t="shared" si="6"/>
        <v>0</v>
      </c>
      <c r="N36" s="3">
        <f t="shared" si="6"/>
        <v>0</v>
      </c>
      <c r="O36" s="3">
        <f t="shared" si="6"/>
        <v>0</v>
      </c>
      <c r="P36" s="3">
        <f t="shared" si="6"/>
        <v>0</v>
      </c>
      <c r="Q36" s="3">
        <f t="shared" si="6"/>
        <v>0</v>
      </c>
      <c r="R36" s="3">
        <f t="shared" si="6"/>
        <v>0</v>
      </c>
      <c r="S36" s="3">
        <f t="shared" si="6"/>
        <v>0</v>
      </c>
      <c r="T36" s="3">
        <f t="shared" si="6"/>
        <v>0</v>
      </c>
      <c r="U36" s="3">
        <f t="shared" si="6"/>
        <v>0</v>
      </c>
    </row>
    <row r="37" spans="1:22" ht="16.149999999999999" customHeight="1" thickTop="1" thickBot="1">
      <c r="A37" s="3" t="s">
        <v>85</v>
      </c>
      <c r="B37" s="3">
        <f>C37*(F27-B35)</f>
        <v>0</v>
      </c>
      <c r="C37" s="141">
        <v>0</v>
      </c>
      <c r="D37" s="3" t="e">
        <f>B37/RENTALPAGE1!$B$7</f>
        <v>#DIV/0!</v>
      </c>
      <c r="F37" s="180">
        <f>(F27-B35)*$C$37</f>
        <v>0</v>
      </c>
      <c r="G37" s="180"/>
      <c r="H37" s="3">
        <f t="shared" ref="H37:U37" si="7">(H27-H35)*$C$37</f>
        <v>0</v>
      </c>
      <c r="I37" s="3">
        <f t="shared" si="7"/>
        <v>0</v>
      </c>
      <c r="J37" s="3">
        <f t="shared" si="7"/>
        <v>0</v>
      </c>
      <c r="K37" s="3">
        <f t="shared" si="7"/>
        <v>0</v>
      </c>
      <c r="L37" s="3">
        <f t="shared" si="7"/>
        <v>0</v>
      </c>
      <c r="M37" s="3">
        <f t="shared" si="7"/>
        <v>0</v>
      </c>
      <c r="N37" s="3">
        <f t="shared" si="7"/>
        <v>0</v>
      </c>
      <c r="O37" s="3">
        <f t="shared" si="7"/>
        <v>0</v>
      </c>
      <c r="P37" s="3">
        <f t="shared" si="7"/>
        <v>0</v>
      </c>
      <c r="Q37" s="3">
        <f t="shared" si="7"/>
        <v>0</v>
      </c>
      <c r="R37" s="3">
        <f t="shared" si="7"/>
        <v>0</v>
      </c>
      <c r="S37" s="3">
        <f t="shared" si="7"/>
        <v>0</v>
      </c>
      <c r="T37" s="3">
        <f t="shared" si="7"/>
        <v>0</v>
      </c>
      <c r="U37" s="3">
        <f t="shared" si="7"/>
        <v>0</v>
      </c>
    </row>
    <row r="38" spans="1:22" ht="16.149999999999999" customHeight="1" thickTop="1" thickBot="1">
      <c r="A38" s="3" t="s">
        <v>125</v>
      </c>
      <c r="B38" s="140">
        <v>0</v>
      </c>
      <c r="C38" s="4"/>
      <c r="D38" s="3" t="e">
        <f>F38/RENTALPAGE1!$B$7</f>
        <v>#DIV/0!</v>
      </c>
      <c r="F38" s="180">
        <f t="shared" ref="F38:F43" si="8">B38</f>
        <v>0</v>
      </c>
      <c r="G38" s="180"/>
      <c r="H38" s="3">
        <f>F38*(RENTALPAGE1!$J$9+1)</f>
        <v>0</v>
      </c>
      <c r="I38" s="3">
        <f>H38*(RENTALPAGE1!$J$9+1)</f>
        <v>0</v>
      </c>
      <c r="J38" s="3">
        <f>I38*(RENTALPAGE1!$J$9+1)</f>
        <v>0</v>
      </c>
      <c r="K38" s="3">
        <f>J38*(RENTALPAGE1!$J$9+1)</f>
        <v>0</v>
      </c>
      <c r="L38" s="3">
        <f>K38*(RENTALPAGE1!$J$9+1)</f>
        <v>0</v>
      </c>
      <c r="M38" s="3">
        <f>L38*(RENTALPAGE1!$J$9+1)</f>
        <v>0</v>
      </c>
      <c r="N38" s="3">
        <f>M38*(RENTALPAGE1!$J$9+1)</f>
        <v>0</v>
      </c>
      <c r="O38" s="3">
        <f>N38*(RENTALPAGE1!$J$9+1)</f>
        <v>0</v>
      </c>
      <c r="P38" s="3">
        <f>O38*(RENTALPAGE1!$J$9+1)</f>
        <v>0</v>
      </c>
      <c r="Q38" s="3">
        <f>P38*(RENTALPAGE1!$J$9+1)</f>
        <v>0</v>
      </c>
      <c r="R38" s="3">
        <f>Q38*(RENTALPAGE1!$J$9+1)</f>
        <v>0</v>
      </c>
      <c r="S38" s="3">
        <f>R38*(RENTALPAGE1!$J$9+1)</f>
        <v>0</v>
      </c>
      <c r="T38" s="3">
        <f>S38*(RENTALPAGE1!$J$9+1)</f>
        <v>0</v>
      </c>
      <c r="U38" s="3">
        <f>T38*(RENTALPAGE1!$J$9+1)</f>
        <v>0</v>
      </c>
    </row>
    <row r="39" spans="1:22" ht="16.149999999999999" customHeight="1" thickTop="1" thickBot="1">
      <c r="A39" s="3" t="s">
        <v>126</v>
      </c>
      <c r="B39" s="140">
        <v>0</v>
      </c>
      <c r="C39" s="4"/>
      <c r="D39" s="3" t="e">
        <f>F39/RENTALPAGE1!$B$7</f>
        <v>#DIV/0!</v>
      </c>
      <c r="F39" s="180">
        <f t="shared" si="8"/>
        <v>0</v>
      </c>
      <c r="G39" s="180"/>
      <c r="H39" s="3">
        <f>F39*(RENTALPAGE1!$J$9+1)</f>
        <v>0</v>
      </c>
      <c r="I39" s="3">
        <f>H39*(RENTALPAGE1!$J$9+1)</f>
        <v>0</v>
      </c>
      <c r="J39" s="3">
        <f>I39*(RENTALPAGE1!$J$9+1)</f>
        <v>0</v>
      </c>
      <c r="K39" s="3">
        <f>J39*(RENTALPAGE1!$J$9+1)</f>
        <v>0</v>
      </c>
      <c r="L39" s="3">
        <f>K39*(RENTALPAGE1!$J$9+1)</f>
        <v>0</v>
      </c>
      <c r="M39" s="3">
        <f>L39*(RENTALPAGE1!$J$9+1)</f>
        <v>0</v>
      </c>
      <c r="N39" s="3">
        <f>M39*(RENTALPAGE1!$J$9+1)</f>
        <v>0</v>
      </c>
      <c r="O39" s="3">
        <f>N39*(RENTALPAGE1!$J$9+1)</f>
        <v>0</v>
      </c>
      <c r="P39" s="3">
        <f>O39*(RENTALPAGE1!$J$9+1)</f>
        <v>0</v>
      </c>
      <c r="Q39" s="3">
        <f>P39*(RENTALPAGE1!$J$9+1)</f>
        <v>0</v>
      </c>
      <c r="R39" s="3">
        <f>Q39*(RENTALPAGE1!$J$9+1)</f>
        <v>0</v>
      </c>
      <c r="S39" s="3">
        <f>R39*(RENTALPAGE1!$J$9+1)</f>
        <v>0</v>
      </c>
      <c r="T39" s="3">
        <f>S39*(RENTALPAGE1!$J$9+1)</f>
        <v>0</v>
      </c>
      <c r="U39" s="3">
        <f>T39*(RENTALPAGE1!$J$9+1)</f>
        <v>0</v>
      </c>
    </row>
    <row r="40" spans="1:22" ht="16.149999999999999" customHeight="1" thickTop="1" thickBot="1">
      <c r="A40" s="140" t="s">
        <v>39</v>
      </c>
      <c r="B40" s="140">
        <v>0</v>
      </c>
      <c r="C40" s="4"/>
      <c r="D40" s="3" t="e">
        <f>F40/RENTALPAGE1!$B$7</f>
        <v>#DIV/0!</v>
      </c>
      <c r="F40" s="180">
        <f t="shared" si="8"/>
        <v>0</v>
      </c>
      <c r="G40" s="180"/>
      <c r="H40" s="3">
        <f>F40*(RENTALPAGE1!$J$9+1)</f>
        <v>0</v>
      </c>
      <c r="I40" s="3">
        <f>H40*(RENTALPAGE1!$J$9+1)</f>
        <v>0</v>
      </c>
      <c r="J40" s="3">
        <f>I40*(RENTALPAGE1!$J$9+1)</f>
        <v>0</v>
      </c>
      <c r="K40" s="3">
        <f>J40*(RENTALPAGE1!$J$9+1)</f>
        <v>0</v>
      </c>
      <c r="L40" s="3">
        <f>K40*(RENTALPAGE1!$J$9+1)</f>
        <v>0</v>
      </c>
      <c r="M40" s="3">
        <f>L40*(RENTALPAGE1!$J$9+1)</f>
        <v>0</v>
      </c>
      <c r="N40" s="3">
        <f>M40*(RENTALPAGE1!$J$9+1)</f>
        <v>0</v>
      </c>
      <c r="O40" s="3">
        <f>N40*(RENTALPAGE1!$J$9+1)</f>
        <v>0</v>
      </c>
      <c r="P40" s="3">
        <f>O40*(RENTALPAGE1!$J$9+1)</f>
        <v>0</v>
      </c>
      <c r="Q40" s="3">
        <f>P40*(RENTALPAGE1!$J$9+1)</f>
        <v>0</v>
      </c>
      <c r="R40" s="3">
        <f>Q40*(RENTALPAGE1!$J$9+1)</f>
        <v>0</v>
      </c>
      <c r="S40" s="3">
        <f>R40*(RENTALPAGE1!$J$9+1)</f>
        <v>0</v>
      </c>
      <c r="T40" s="3">
        <f>S40*(RENTALPAGE1!$J$9+1)</f>
        <v>0</v>
      </c>
      <c r="U40" s="3">
        <f>T40*(RENTALPAGE1!$J$9+1)</f>
        <v>0</v>
      </c>
    </row>
    <row r="41" spans="1:22" ht="16.149999999999999" customHeight="1" thickTop="1" thickBot="1">
      <c r="A41" s="140" t="s">
        <v>39</v>
      </c>
      <c r="B41" s="140">
        <v>0</v>
      </c>
      <c r="C41" s="4"/>
      <c r="D41" s="3" t="e">
        <f>F41/RENTALPAGE1!$B$7</f>
        <v>#DIV/0!</v>
      </c>
      <c r="F41" s="180">
        <f t="shared" si="8"/>
        <v>0</v>
      </c>
      <c r="G41" s="180"/>
      <c r="H41" s="3">
        <f>F41*(RENTALPAGE1!$J$9+1)</f>
        <v>0</v>
      </c>
      <c r="I41" s="3">
        <f>H41*(RENTALPAGE1!$J$9+1)</f>
        <v>0</v>
      </c>
      <c r="J41" s="3">
        <f>I41*(RENTALPAGE1!$J$9+1)</f>
        <v>0</v>
      </c>
      <c r="K41" s="3">
        <f>J41*(RENTALPAGE1!$J$9+1)</f>
        <v>0</v>
      </c>
      <c r="L41" s="3">
        <f>K41*(RENTALPAGE1!$J$9+1)</f>
        <v>0</v>
      </c>
      <c r="M41" s="3">
        <f>L41*(RENTALPAGE1!$J$9+1)</f>
        <v>0</v>
      </c>
      <c r="N41" s="3">
        <f>M41*(RENTALPAGE1!$J$9+1)</f>
        <v>0</v>
      </c>
      <c r="O41" s="3">
        <f>N41*(RENTALPAGE1!$J$9+1)</f>
        <v>0</v>
      </c>
      <c r="P41" s="3">
        <f>O41*(RENTALPAGE1!$J$9+1)</f>
        <v>0</v>
      </c>
      <c r="Q41" s="3">
        <f>P41*(RENTALPAGE1!$J$9+1)</f>
        <v>0</v>
      </c>
      <c r="R41" s="3">
        <f>Q41*(RENTALPAGE1!$J$9+1)</f>
        <v>0</v>
      </c>
      <c r="S41" s="3">
        <f>R41*(RENTALPAGE1!$J$9+1)</f>
        <v>0</v>
      </c>
      <c r="T41" s="3">
        <f>S41*(RENTALPAGE1!$J$9+1)</f>
        <v>0</v>
      </c>
      <c r="U41" s="3">
        <f>T41*(RENTALPAGE1!$J$9+1)</f>
        <v>0</v>
      </c>
    </row>
    <row r="42" spans="1:22" ht="16.149999999999999" customHeight="1" thickTop="1" thickBot="1">
      <c r="A42" s="140" t="s">
        <v>39</v>
      </c>
      <c r="B42" s="140">
        <v>0</v>
      </c>
      <c r="D42" s="3" t="e">
        <f>F42/RENTALPAGE1!$B$7</f>
        <v>#DIV/0!</v>
      </c>
      <c r="F42" s="180">
        <f t="shared" si="8"/>
        <v>0</v>
      </c>
      <c r="G42" s="180"/>
      <c r="H42" s="3">
        <f>F42*(RENTALPAGE1!$J$9+1)</f>
        <v>0</v>
      </c>
      <c r="I42" s="3">
        <f>H42*(RENTALPAGE1!$J$9+1)</f>
        <v>0</v>
      </c>
      <c r="J42" s="3">
        <f>I42*(RENTALPAGE1!$J$9+1)</f>
        <v>0</v>
      </c>
      <c r="K42" s="3">
        <f>J42*(RENTALPAGE1!$J$9+1)</f>
        <v>0</v>
      </c>
      <c r="L42" s="3">
        <f>K42*(RENTALPAGE1!$J$9+1)</f>
        <v>0</v>
      </c>
      <c r="M42" s="3">
        <f>L42*(RENTALPAGE1!$J$9+1)</f>
        <v>0</v>
      </c>
      <c r="N42" s="3">
        <f>M42*(RENTALPAGE1!$J$9+1)</f>
        <v>0</v>
      </c>
      <c r="O42" s="3">
        <f>N42*(RENTALPAGE1!$J$9+1)</f>
        <v>0</v>
      </c>
      <c r="P42" s="3">
        <f>O42*(RENTALPAGE1!$J$9+1)</f>
        <v>0</v>
      </c>
      <c r="Q42" s="3">
        <f>P42*(RENTALPAGE1!$J$9+1)</f>
        <v>0</v>
      </c>
      <c r="R42" s="3">
        <f>Q42*(RENTALPAGE1!$J$9+1)</f>
        <v>0</v>
      </c>
      <c r="S42" s="3">
        <f>R42*(RENTALPAGE1!$J$9+1)</f>
        <v>0</v>
      </c>
      <c r="T42" s="3">
        <f>S42*(RENTALPAGE1!$J$9+1)</f>
        <v>0</v>
      </c>
      <c r="U42" s="3">
        <f>T42*(RENTALPAGE1!$J$9+1)</f>
        <v>0</v>
      </c>
    </row>
    <row r="43" spans="1:22" ht="16.149999999999999" customHeight="1" thickTop="1" thickBot="1">
      <c r="A43" s="140" t="s">
        <v>39</v>
      </c>
      <c r="B43" s="140">
        <v>0</v>
      </c>
      <c r="D43" s="3" t="e">
        <f>F43/RENTALPAGE1!$B$7</f>
        <v>#DIV/0!</v>
      </c>
      <c r="F43" s="180">
        <f t="shared" si="8"/>
        <v>0</v>
      </c>
      <c r="G43" s="180"/>
      <c r="H43" s="3">
        <f>F43*(RENTALPAGE1!$J$9+1)</f>
        <v>0</v>
      </c>
      <c r="I43" s="3">
        <f>H43*(RENTALPAGE1!$J$9+1)</f>
        <v>0</v>
      </c>
      <c r="J43" s="3">
        <f>I43*(RENTALPAGE1!$J$9+1)</f>
        <v>0</v>
      </c>
      <c r="K43" s="3">
        <f>J43*(RENTALPAGE1!$J$9+1)</f>
        <v>0</v>
      </c>
      <c r="L43" s="3">
        <f>K43*(RENTALPAGE1!$J$9+1)</f>
        <v>0</v>
      </c>
      <c r="M43" s="3">
        <f>L43*(RENTALPAGE1!$J$9+1)</f>
        <v>0</v>
      </c>
      <c r="N43" s="3">
        <f>M43*(RENTALPAGE1!$J$9+1)</f>
        <v>0</v>
      </c>
      <c r="O43" s="3">
        <f>N43*(RENTALPAGE1!$J$9+1)</f>
        <v>0</v>
      </c>
      <c r="P43" s="3">
        <f>O43*(RENTALPAGE1!$J$9+1)</f>
        <v>0</v>
      </c>
      <c r="Q43" s="3">
        <f>P43*(RENTALPAGE1!$J$9+1)</f>
        <v>0</v>
      </c>
      <c r="R43" s="3">
        <f>Q43*(RENTALPAGE1!$J$9+1)</f>
        <v>0</v>
      </c>
      <c r="S43" s="3">
        <f>R43*(RENTALPAGE1!$J$9+1)</f>
        <v>0</v>
      </c>
      <c r="T43" s="3">
        <f>S43*(RENTALPAGE1!$J$9+1)</f>
        <v>0</v>
      </c>
      <c r="U43" s="3">
        <f>T43*(RENTALPAGE1!$J$9+1)</f>
        <v>0</v>
      </c>
    </row>
    <row r="44" spans="1:22" ht="16.149999999999999" customHeight="1" thickTop="1">
      <c r="A44" s="58" t="s">
        <v>70</v>
      </c>
      <c r="B44" s="58" t="s">
        <v>70</v>
      </c>
      <c r="C44" s="58" t="s">
        <v>70</v>
      </c>
      <c r="D44" s="58" t="s">
        <v>70</v>
      </c>
      <c r="E44" s="58" t="s">
        <v>70</v>
      </c>
      <c r="F44" s="58" t="s">
        <v>70</v>
      </c>
      <c r="G44" s="58"/>
      <c r="H44" s="58" t="s">
        <v>70</v>
      </c>
      <c r="I44" s="58" t="s">
        <v>70</v>
      </c>
      <c r="J44" s="58" t="s">
        <v>70</v>
      </c>
      <c r="K44" s="58" t="s">
        <v>70</v>
      </c>
      <c r="L44" s="58" t="s">
        <v>70</v>
      </c>
      <c r="M44" s="58" t="s">
        <v>70</v>
      </c>
      <c r="N44" s="58" t="s">
        <v>70</v>
      </c>
      <c r="O44" s="58" t="s">
        <v>70</v>
      </c>
      <c r="P44" s="58" t="s">
        <v>70</v>
      </c>
      <c r="Q44" s="58" t="s">
        <v>70</v>
      </c>
      <c r="R44" s="58" t="s">
        <v>70</v>
      </c>
      <c r="S44" s="58" t="s">
        <v>70</v>
      </c>
      <c r="T44" s="58" t="s">
        <v>70</v>
      </c>
      <c r="U44" s="58" t="s">
        <v>70</v>
      </c>
      <c r="V44" s="58"/>
    </row>
    <row r="45" spans="1:22" ht="16.149999999999999" customHeight="1">
      <c r="A45" s="71" t="s">
        <v>87</v>
      </c>
      <c r="C45" s="4"/>
      <c r="D45" s="3" t="e">
        <f>F45/RENTALPAGE1!$B$7</f>
        <v>#DIV/0!</v>
      </c>
      <c r="F45" s="180">
        <f>SUM(F30:F43)</f>
        <v>0</v>
      </c>
      <c r="G45" s="180"/>
      <c r="H45" s="3">
        <f t="shared" ref="H45:U45" si="9">SUM(H30:H43)</f>
        <v>0</v>
      </c>
      <c r="I45" s="3">
        <f t="shared" si="9"/>
        <v>0</v>
      </c>
      <c r="J45" s="3">
        <f t="shared" si="9"/>
        <v>0</v>
      </c>
      <c r="K45" s="3">
        <f t="shared" si="9"/>
        <v>0</v>
      </c>
      <c r="L45" s="3">
        <f t="shared" si="9"/>
        <v>0</v>
      </c>
      <c r="M45" s="3">
        <f t="shared" si="9"/>
        <v>0</v>
      </c>
      <c r="N45" s="3">
        <f t="shared" si="9"/>
        <v>0</v>
      </c>
      <c r="O45" s="3">
        <f t="shared" si="9"/>
        <v>0</v>
      </c>
      <c r="P45" s="3">
        <f t="shared" si="9"/>
        <v>0</v>
      </c>
      <c r="Q45" s="3">
        <f t="shared" si="9"/>
        <v>0</v>
      </c>
      <c r="R45" s="3">
        <f t="shared" si="9"/>
        <v>0</v>
      </c>
      <c r="S45" s="3">
        <f t="shared" si="9"/>
        <v>0</v>
      </c>
      <c r="T45" s="3">
        <f t="shared" si="9"/>
        <v>0</v>
      </c>
      <c r="U45" s="3">
        <f t="shared" si="9"/>
        <v>0</v>
      </c>
    </row>
    <row r="46" spans="1:22" ht="16.149999999999999" customHeight="1">
      <c r="A46" s="68" t="s">
        <v>88</v>
      </c>
      <c r="C46" s="4"/>
      <c r="F46" s="180" t="e">
        <f>F45/RENTALPAGE1!$B$7</f>
        <v>#DIV/0!</v>
      </c>
      <c r="G46" s="180"/>
      <c r="H46" s="3" t="e">
        <f>H45/RENTALPAGE1!$B$7</f>
        <v>#DIV/0!</v>
      </c>
      <c r="I46" s="3" t="e">
        <f>I45/RENTALPAGE1!$B$7</f>
        <v>#DIV/0!</v>
      </c>
      <c r="J46" s="3" t="e">
        <f>J45/RENTALPAGE1!$B$7</f>
        <v>#DIV/0!</v>
      </c>
      <c r="K46" s="3" t="e">
        <f>K45/RENTALPAGE1!$B$7</f>
        <v>#DIV/0!</v>
      </c>
      <c r="L46" s="3" t="e">
        <f>L45/RENTALPAGE1!$B$7</f>
        <v>#DIV/0!</v>
      </c>
      <c r="M46" s="3" t="e">
        <f>M45/RENTALPAGE1!$B$7</f>
        <v>#DIV/0!</v>
      </c>
      <c r="N46" s="3" t="e">
        <f>N45/RENTALPAGE1!$B$7</f>
        <v>#DIV/0!</v>
      </c>
      <c r="O46" s="3" t="e">
        <f>O45/RENTALPAGE1!$B$7</f>
        <v>#DIV/0!</v>
      </c>
      <c r="P46" s="3" t="e">
        <f>P45/RENTALPAGE1!$B$7</f>
        <v>#DIV/0!</v>
      </c>
      <c r="Q46" s="3" t="e">
        <f>Q45/RENTALPAGE1!$B$7</f>
        <v>#DIV/0!</v>
      </c>
      <c r="R46" s="3" t="e">
        <f>R45/RENTALPAGE1!$B$7</f>
        <v>#DIV/0!</v>
      </c>
      <c r="S46" s="3" t="e">
        <f>S45/RENTALPAGE1!$B$7</f>
        <v>#DIV/0!</v>
      </c>
      <c r="T46" s="3" t="e">
        <f>T45/RENTALPAGE1!$B$7</f>
        <v>#DIV/0!</v>
      </c>
      <c r="U46" s="3" t="e">
        <f>U45/RENTALPAGE1!$B$7</f>
        <v>#DIV/0!</v>
      </c>
    </row>
    <row r="47" spans="1:22" ht="16.149999999999999" customHeight="1">
      <c r="A47" s="71" t="s">
        <v>89</v>
      </c>
      <c r="C47" s="4"/>
      <c r="F47" s="180">
        <f>F27-F45</f>
        <v>0</v>
      </c>
      <c r="G47" s="180"/>
      <c r="H47" s="3">
        <f t="shared" ref="H47:U47" si="10">H27-H45</f>
        <v>0</v>
      </c>
      <c r="I47" s="3">
        <f t="shared" si="10"/>
        <v>0</v>
      </c>
      <c r="J47" s="3">
        <f t="shared" si="10"/>
        <v>0</v>
      </c>
      <c r="K47" s="3">
        <f t="shared" si="10"/>
        <v>0</v>
      </c>
      <c r="L47" s="3">
        <f t="shared" si="10"/>
        <v>0</v>
      </c>
      <c r="M47" s="3">
        <f t="shared" si="10"/>
        <v>0</v>
      </c>
      <c r="N47" s="3">
        <f t="shared" si="10"/>
        <v>0</v>
      </c>
      <c r="O47" s="3">
        <f t="shared" si="10"/>
        <v>0</v>
      </c>
      <c r="P47" s="3">
        <f t="shared" si="10"/>
        <v>0</v>
      </c>
      <c r="Q47" s="3">
        <f t="shared" si="10"/>
        <v>0</v>
      </c>
      <c r="R47" s="3">
        <f t="shared" si="10"/>
        <v>0</v>
      </c>
      <c r="S47" s="3">
        <f t="shared" si="10"/>
        <v>0</v>
      </c>
      <c r="T47" s="3">
        <f t="shared" si="10"/>
        <v>0</v>
      </c>
      <c r="U47" s="3">
        <f t="shared" si="10"/>
        <v>0</v>
      </c>
    </row>
    <row r="48" spans="1:22" ht="16.149999999999999" customHeight="1">
      <c r="A48" s="71" t="s">
        <v>90</v>
      </c>
      <c r="B48" s="71"/>
      <c r="F48" s="181" t="e">
        <f>RENTALPAGE1!$I$83</f>
        <v>#NUM!</v>
      </c>
      <c r="G48" s="181"/>
      <c r="H48" s="86" t="e">
        <f>RENTALPAGE1!$I$83</f>
        <v>#NUM!</v>
      </c>
      <c r="I48" s="86" t="e">
        <f>RENTALPAGE1!$I$83</f>
        <v>#NUM!</v>
      </c>
      <c r="J48" s="86" t="e">
        <f>RENTALPAGE1!$I$83</f>
        <v>#NUM!</v>
      </c>
      <c r="K48" s="86" t="e">
        <f>RENTALPAGE1!$I$83</f>
        <v>#NUM!</v>
      </c>
      <c r="L48" s="86" t="e">
        <f>RENTALPAGE1!$I$83</f>
        <v>#NUM!</v>
      </c>
      <c r="M48" s="86" t="e">
        <f>RENTALPAGE1!$I$83</f>
        <v>#NUM!</v>
      </c>
      <c r="N48" s="86" t="e">
        <f>RENTALPAGE1!$I$83</f>
        <v>#NUM!</v>
      </c>
      <c r="O48" s="86" t="e">
        <f>RENTALPAGE1!$I$83</f>
        <v>#NUM!</v>
      </c>
      <c r="P48" s="86" t="e">
        <f>RENTALPAGE1!$I$83</f>
        <v>#NUM!</v>
      </c>
      <c r="Q48" s="86" t="e">
        <f>RENTALPAGE1!$I$83</f>
        <v>#NUM!</v>
      </c>
      <c r="R48" s="86" t="e">
        <f>RENTALPAGE1!$I$83</f>
        <v>#NUM!</v>
      </c>
      <c r="S48" s="86" t="e">
        <f>RENTALPAGE1!$I$83</f>
        <v>#NUM!</v>
      </c>
      <c r="T48" s="86" t="e">
        <f>RENTALPAGE1!$I$83</f>
        <v>#NUM!</v>
      </c>
      <c r="U48" s="86" t="e">
        <f>RENTALPAGE1!$I$83</f>
        <v>#NUM!</v>
      </c>
      <c r="V48" s="86"/>
    </row>
    <row r="49" spans="1:22" ht="16.149999999999999" customHeight="1">
      <c r="A49" s="71" t="s">
        <v>91</v>
      </c>
      <c r="B49" s="71"/>
      <c r="D49" s="87"/>
      <c r="E49" s="87"/>
      <c r="F49" s="183" t="e">
        <f>F47/F48</f>
        <v>#NUM!</v>
      </c>
      <c r="G49" s="183"/>
      <c r="H49" s="87" t="e">
        <f>H47/H48</f>
        <v>#NUM!</v>
      </c>
      <c r="I49" s="87" t="e">
        <f t="shared" ref="I49:U49" si="11">I47/I48</f>
        <v>#NUM!</v>
      </c>
      <c r="J49" s="87" t="e">
        <f t="shared" si="11"/>
        <v>#NUM!</v>
      </c>
      <c r="K49" s="87" t="e">
        <f t="shared" si="11"/>
        <v>#NUM!</v>
      </c>
      <c r="L49" s="87" t="e">
        <f t="shared" si="11"/>
        <v>#NUM!</v>
      </c>
      <c r="M49" s="87" t="e">
        <f t="shared" si="11"/>
        <v>#NUM!</v>
      </c>
      <c r="N49" s="87" t="e">
        <f t="shared" si="11"/>
        <v>#NUM!</v>
      </c>
      <c r="O49" s="87" t="e">
        <f t="shared" si="11"/>
        <v>#NUM!</v>
      </c>
      <c r="P49" s="87" t="e">
        <f t="shared" si="11"/>
        <v>#NUM!</v>
      </c>
      <c r="Q49" s="87" t="e">
        <f t="shared" si="11"/>
        <v>#NUM!</v>
      </c>
      <c r="R49" s="87" t="e">
        <f t="shared" si="11"/>
        <v>#NUM!</v>
      </c>
      <c r="S49" s="87" t="e">
        <f t="shared" si="11"/>
        <v>#NUM!</v>
      </c>
      <c r="T49" s="87" t="e">
        <f t="shared" si="11"/>
        <v>#NUM!</v>
      </c>
      <c r="U49" s="87" t="e">
        <f t="shared" si="11"/>
        <v>#NUM!</v>
      </c>
      <c r="V49" s="87"/>
    </row>
    <row r="50" spans="1:22" ht="16.149999999999999" customHeight="1">
      <c r="A50" s="71" t="s">
        <v>151</v>
      </c>
      <c r="B50" s="71"/>
      <c r="C50" s="55"/>
      <c r="F50" s="180" t="e">
        <f>F47-F48</f>
        <v>#NUM!</v>
      </c>
      <c r="G50" s="180"/>
      <c r="H50" s="3" t="e">
        <f>H47-H48</f>
        <v>#NUM!</v>
      </c>
      <c r="I50" s="3" t="e">
        <f t="shared" ref="I50:U50" si="12">I47-I48</f>
        <v>#NUM!</v>
      </c>
      <c r="J50" s="3" t="e">
        <f t="shared" si="12"/>
        <v>#NUM!</v>
      </c>
      <c r="K50" s="3" t="e">
        <f t="shared" si="12"/>
        <v>#NUM!</v>
      </c>
      <c r="L50" s="3" t="e">
        <f t="shared" si="12"/>
        <v>#NUM!</v>
      </c>
      <c r="M50" s="3" t="e">
        <f t="shared" si="12"/>
        <v>#NUM!</v>
      </c>
      <c r="N50" s="3" t="e">
        <f t="shared" si="12"/>
        <v>#NUM!</v>
      </c>
      <c r="O50" s="3" t="e">
        <f t="shared" si="12"/>
        <v>#NUM!</v>
      </c>
      <c r="P50" s="3" t="e">
        <f t="shared" si="12"/>
        <v>#NUM!</v>
      </c>
      <c r="Q50" s="3" t="e">
        <f t="shared" si="12"/>
        <v>#NUM!</v>
      </c>
      <c r="R50" s="3" t="e">
        <f t="shared" si="12"/>
        <v>#NUM!</v>
      </c>
      <c r="S50" s="3" t="e">
        <f t="shared" si="12"/>
        <v>#NUM!</v>
      </c>
      <c r="T50" s="3" t="e">
        <f t="shared" si="12"/>
        <v>#NUM!</v>
      </c>
      <c r="U50" s="3" t="e">
        <f t="shared" si="12"/>
        <v>#NUM!</v>
      </c>
    </row>
    <row r="51" spans="1:22" ht="16.149999999999999" customHeight="1">
      <c r="A51" s="71" t="s">
        <v>92</v>
      </c>
      <c r="B51" s="71"/>
      <c r="F51" s="180" t="e">
        <f>F50</f>
        <v>#NUM!</v>
      </c>
      <c r="G51" s="180"/>
      <c r="H51" s="3" t="e">
        <f>F51+H50</f>
        <v>#NUM!</v>
      </c>
      <c r="I51" s="3" t="e">
        <f t="shared" ref="I51:U51" si="13">I50+H51</f>
        <v>#NUM!</v>
      </c>
      <c r="J51" s="3" t="e">
        <f t="shared" si="13"/>
        <v>#NUM!</v>
      </c>
      <c r="K51" s="3" t="e">
        <f t="shared" si="13"/>
        <v>#NUM!</v>
      </c>
      <c r="L51" s="3" t="e">
        <f t="shared" si="13"/>
        <v>#NUM!</v>
      </c>
      <c r="M51" s="3" t="e">
        <f t="shared" si="13"/>
        <v>#NUM!</v>
      </c>
      <c r="N51" s="3" t="e">
        <f t="shared" si="13"/>
        <v>#NUM!</v>
      </c>
      <c r="O51" s="3" t="e">
        <f t="shared" si="13"/>
        <v>#NUM!</v>
      </c>
      <c r="P51" s="3" t="e">
        <f t="shared" si="13"/>
        <v>#NUM!</v>
      </c>
      <c r="Q51" s="3" t="e">
        <f t="shared" si="13"/>
        <v>#NUM!</v>
      </c>
      <c r="R51" s="3" t="e">
        <f t="shared" si="13"/>
        <v>#NUM!</v>
      </c>
      <c r="S51" s="3" t="e">
        <f t="shared" si="13"/>
        <v>#NUM!</v>
      </c>
      <c r="T51" s="3" t="e">
        <f t="shared" si="13"/>
        <v>#NUM!</v>
      </c>
      <c r="U51" s="3" t="e">
        <f t="shared" si="13"/>
        <v>#NUM!</v>
      </c>
    </row>
    <row r="52" spans="1:22" ht="16.149999999999999" customHeight="1">
      <c r="A52" s="71"/>
      <c r="B52" s="71"/>
    </row>
    <row r="53" spans="1:22" ht="16.149999999999999" customHeight="1">
      <c r="A53" s="71"/>
      <c r="B53" s="71"/>
    </row>
    <row r="54" spans="1:22" ht="16.149999999999999" customHeight="1">
      <c r="C54" s="4"/>
      <c r="F54" s="180"/>
      <c r="G54" s="180"/>
    </row>
    <row r="55" spans="1:22" ht="16.149999999999999" customHeight="1">
      <c r="A55" s="71"/>
      <c r="C55" s="142"/>
      <c r="F55" s="180"/>
      <c r="G55" s="180"/>
    </row>
    <row r="56" spans="1:22" ht="16.149999999999999" customHeight="1">
      <c r="A56" s="71"/>
      <c r="F56" s="180"/>
      <c r="G56" s="180"/>
    </row>
    <row r="57" spans="1:22" ht="16.149999999999999" customHeight="1">
      <c r="A57" s="71"/>
      <c r="B57" s="71"/>
      <c r="F57" s="182"/>
      <c r="G57" s="182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</row>
    <row r="58" spans="1:22" ht="16.149999999999999" customHeight="1">
      <c r="A58" s="71"/>
      <c r="C58" s="143"/>
      <c r="F58" s="180"/>
      <c r="G58" s="180"/>
    </row>
    <row r="59" spans="1:22" ht="16.149999999999999" customHeight="1"/>
    <row r="60" spans="1:22" ht="16.149999999999999" customHeight="1">
      <c r="A60" s="144" t="s">
        <v>174</v>
      </c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</row>
    <row r="61" spans="1:22">
      <c r="A61" s="144"/>
      <c r="B61" s="144"/>
      <c r="C61" s="144"/>
      <c r="D61" s="144"/>
      <c r="E61" s="144"/>
      <c r="F61" s="179">
        <f>SUM(H61:U61)</f>
        <v>0</v>
      </c>
      <c r="G61" s="179"/>
      <c r="H61" s="145">
        <f t="shared" ref="H61:U61" si="14">H8*H16</f>
        <v>0</v>
      </c>
      <c r="I61" s="145">
        <f t="shared" si="14"/>
        <v>0</v>
      </c>
      <c r="J61" s="145">
        <f t="shared" si="14"/>
        <v>0</v>
      </c>
      <c r="K61" s="145">
        <f t="shared" si="14"/>
        <v>0</v>
      </c>
      <c r="L61" s="145">
        <f t="shared" si="14"/>
        <v>0</v>
      </c>
      <c r="M61" s="145">
        <f t="shared" si="14"/>
        <v>0</v>
      </c>
      <c r="N61" s="145">
        <f t="shared" si="14"/>
        <v>0</v>
      </c>
      <c r="O61" s="145">
        <f t="shared" si="14"/>
        <v>0</v>
      </c>
      <c r="P61" s="145">
        <f t="shared" si="14"/>
        <v>0</v>
      </c>
      <c r="Q61" s="145">
        <f t="shared" si="14"/>
        <v>0</v>
      </c>
      <c r="R61" s="145">
        <f t="shared" si="14"/>
        <v>0</v>
      </c>
      <c r="S61" s="145">
        <f t="shared" si="14"/>
        <v>0</v>
      </c>
      <c r="T61" s="145">
        <f t="shared" si="14"/>
        <v>0</v>
      </c>
      <c r="U61" s="145">
        <f t="shared" si="14"/>
        <v>0</v>
      </c>
      <c r="V61" s="87"/>
    </row>
    <row r="62" spans="1:22">
      <c r="A62" s="144"/>
      <c r="B62" s="144"/>
      <c r="C62" s="144"/>
      <c r="D62" s="144" t="s">
        <v>25</v>
      </c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</row>
    <row r="63" spans="1:22">
      <c r="A63" s="144"/>
      <c r="B63" s="144"/>
      <c r="C63" s="144"/>
      <c r="D63" s="144" t="s">
        <v>25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</row>
    <row r="64" spans="1:22">
      <c r="A64" s="144"/>
      <c r="B64" s="144"/>
      <c r="C64" s="144"/>
      <c r="D64" s="144" t="s">
        <v>25</v>
      </c>
      <c r="E64" s="144"/>
      <c r="F64" s="144"/>
      <c r="G64" s="144"/>
      <c r="H64" s="144"/>
      <c r="I64" s="146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</row>
    <row r="65" spans="1:21">
      <c r="A65" s="144"/>
      <c r="B65" s="144"/>
      <c r="C65" s="144"/>
      <c r="D65" s="144" t="s">
        <v>25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</row>
    <row r="66" spans="1:21">
      <c r="A66" s="144"/>
      <c r="B66" s="144"/>
      <c r="C66" s="144"/>
      <c r="D66" s="144"/>
      <c r="E66" s="144"/>
      <c r="F66" s="144"/>
      <c r="G66" s="144"/>
      <c r="H66" s="144">
        <f t="shared" ref="H66:U66" si="15">IF(H11&lt;451,27500,IF(H11&gt;714,1000,27500-(H11-450)*100))</f>
        <v>27500</v>
      </c>
      <c r="I66" s="144">
        <f t="shared" si="15"/>
        <v>27500</v>
      </c>
      <c r="J66" s="144">
        <f t="shared" si="15"/>
        <v>27500</v>
      </c>
      <c r="K66" s="144">
        <f t="shared" si="15"/>
        <v>27500</v>
      </c>
      <c r="L66" s="144">
        <f t="shared" si="15"/>
        <v>27500</v>
      </c>
      <c r="M66" s="144">
        <f t="shared" si="15"/>
        <v>27500</v>
      </c>
      <c r="N66" s="144">
        <f t="shared" si="15"/>
        <v>27500</v>
      </c>
      <c r="O66" s="144">
        <f t="shared" si="15"/>
        <v>27500</v>
      </c>
      <c r="P66" s="144">
        <f t="shared" si="15"/>
        <v>27500</v>
      </c>
      <c r="Q66" s="144">
        <f t="shared" si="15"/>
        <v>27500</v>
      </c>
      <c r="R66" s="144">
        <f t="shared" si="15"/>
        <v>27500</v>
      </c>
      <c r="S66" s="144">
        <f t="shared" si="15"/>
        <v>27500</v>
      </c>
      <c r="T66" s="144">
        <f t="shared" si="15"/>
        <v>27500</v>
      </c>
      <c r="U66" s="144">
        <f t="shared" si="15"/>
        <v>27500</v>
      </c>
    </row>
    <row r="67" spans="1:21">
      <c r="A67" s="144"/>
      <c r="B67" s="144"/>
      <c r="C67" s="144"/>
      <c r="D67" s="144"/>
      <c r="E67" s="144"/>
      <c r="F67" s="144"/>
      <c r="G67" s="144"/>
      <c r="H67" s="144">
        <f t="shared" ref="H67:U67" si="16">IF(H11&lt;451,325000,IF(H11&gt;764,1000,32500-(H11-450)*100))</f>
        <v>325000</v>
      </c>
      <c r="I67" s="144">
        <f t="shared" si="16"/>
        <v>325000</v>
      </c>
      <c r="J67" s="144">
        <f t="shared" si="16"/>
        <v>325000</v>
      </c>
      <c r="K67" s="144">
        <f t="shared" si="16"/>
        <v>325000</v>
      </c>
      <c r="L67" s="144">
        <f t="shared" si="16"/>
        <v>325000</v>
      </c>
      <c r="M67" s="144">
        <f t="shared" si="16"/>
        <v>325000</v>
      </c>
      <c r="N67" s="144">
        <f t="shared" si="16"/>
        <v>325000</v>
      </c>
      <c r="O67" s="144">
        <f t="shared" si="16"/>
        <v>325000</v>
      </c>
      <c r="P67" s="144">
        <f t="shared" si="16"/>
        <v>325000</v>
      </c>
      <c r="Q67" s="144">
        <f t="shared" si="16"/>
        <v>325000</v>
      </c>
      <c r="R67" s="144">
        <f t="shared" si="16"/>
        <v>325000</v>
      </c>
      <c r="S67" s="144">
        <f t="shared" si="16"/>
        <v>325000</v>
      </c>
      <c r="T67" s="144">
        <f t="shared" si="16"/>
        <v>325000</v>
      </c>
      <c r="U67" s="144">
        <f t="shared" si="16"/>
        <v>325000</v>
      </c>
    </row>
    <row r="68" spans="1:21">
      <c r="A68" s="144"/>
      <c r="B68" s="144"/>
      <c r="C68" s="144"/>
      <c r="D68" s="144"/>
      <c r="E68" s="144"/>
      <c r="F68" s="144"/>
      <c r="G68" s="144"/>
      <c r="H68" s="144">
        <f>IF(RENTALPAGE1!$J$3=1,H67,H66)</f>
        <v>325000</v>
      </c>
      <c r="I68" s="144">
        <f>IF(RENTALPAGE1!$J$3=1,I67,I66)</f>
        <v>325000</v>
      </c>
      <c r="J68" s="144">
        <f>IF(RENTALPAGE1!$J$3=1,J67,J66)</f>
        <v>325000</v>
      </c>
      <c r="K68" s="144">
        <f>IF(RENTALPAGE1!$J$3=1,K67,K66)</f>
        <v>325000</v>
      </c>
      <c r="L68" s="144">
        <f>IF(RENTALPAGE1!$J$3=1,L67,L66)</f>
        <v>325000</v>
      </c>
      <c r="M68" s="144">
        <f>IF(RENTALPAGE1!$J$3=1,M67,M66)</f>
        <v>325000</v>
      </c>
      <c r="N68" s="144">
        <f>IF(RENTALPAGE1!$J$3=1,N67,N66)</f>
        <v>325000</v>
      </c>
      <c r="O68" s="144">
        <f>IF(RENTALPAGE1!$J$3=1,O67,O66)</f>
        <v>325000</v>
      </c>
      <c r="P68" s="144">
        <f>IF(RENTALPAGE1!$J$3=1,P67,P66)</f>
        <v>325000</v>
      </c>
      <c r="Q68" s="144">
        <f>IF(RENTALPAGE1!$J$3=1,Q67,Q66)</f>
        <v>325000</v>
      </c>
      <c r="R68" s="144">
        <f>IF(RENTALPAGE1!$J$3=1,R67,R66)</f>
        <v>325000</v>
      </c>
      <c r="S68" s="144">
        <f>IF(RENTALPAGE1!$J$3=1,S67,S66)</f>
        <v>325000</v>
      </c>
      <c r="T68" s="144">
        <f>IF(RENTALPAGE1!$J$3=1,T67,T66)</f>
        <v>325000</v>
      </c>
      <c r="U68" s="144">
        <f>IF(RENTALPAGE1!$J$3=1,U67,U66)</f>
        <v>325000</v>
      </c>
    </row>
    <row r="69" spans="1:21">
      <c r="A69" s="144"/>
      <c r="B69" s="144"/>
      <c r="C69" s="144"/>
      <c r="D69" s="144"/>
      <c r="E69" s="144"/>
      <c r="F69" s="144"/>
      <c r="G69" s="144"/>
      <c r="H69" s="144">
        <f t="shared" ref="H69:U69" si="17">IF(H11&lt;451,42500,IF(H11&gt;864,1000,42500-(H11-450)*100))</f>
        <v>42500</v>
      </c>
      <c r="I69" s="144">
        <f t="shared" si="17"/>
        <v>42500</v>
      </c>
      <c r="J69" s="144">
        <f t="shared" si="17"/>
        <v>42500</v>
      </c>
      <c r="K69" s="144">
        <f t="shared" si="17"/>
        <v>42500</v>
      </c>
      <c r="L69" s="144">
        <f t="shared" si="17"/>
        <v>42500</v>
      </c>
      <c r="M69" s="144">
        <f t="shared" si="17"/>
        <v>42500</v>
      </c>
      <c r="N69" s="144">
        <f t="shared" si="17"/>
        <v>42500</v>
      </c>
      <c r="O69" s="144">
        <f t="shared" si="17"/>
        <v>42500</v>
      </c>
      <c r="P69" s="144">
        <f t="shared" si="17"/>
        <v>42500</v>
      </c>
      <c r="Q69" s="144">
        <f t="shared" si="17"/>
        <v>42500</v>
      </c>
      <c r="R69" s="144">
        <f t="shared" si="17"/>
        <v>42500</v>
      </c>
      <c r="S69" s="144">
        <f t="shared" si="17"/>
        <v>42500</v>
      </c>
      <c r="T69" s="144">
        <f t="shared" si="17"/>
        <v>42500</v>
      </c>
      <c r="U69" s="144">
        <f t="shared" si="17"/>
        <v>42500</v>
      </c>
    </row>
    <row r="70" spans="1:21">
      <c r="A70" s="144"/>
      <c r="B70" s="144"/>
      <c r="C70" s="144"/>
      <c r="D70" s="144"/>
      <c r="E70" s="144"/>
      <c r="F70" s="144"/>
      <c r="G70" s="144"/>
      <c r="H70" s="144">
        <f t="shared" ref="H70:U70" si="18">IF(H11&lt;451,47500,IF(H11&gt;886,1000,47500-(H11-450)*100))</f>
        <v>47500</v>
      </c>
      <c r="I70" s="144">
        <f t="shared" si="18"/>
        <v>47500</v>
      </c>
      <c r="J70" s="144">
        <f t="shared" si="18"/>
        <v>47500</v>
      </c>
      <c r="K70" s="144">
        <f t="shared" si="18"/>
        <v>47500</v>
      </c>
      <c r="L70" s="144">
        <f t="shared" si="18"/>
        <v>47500</v>
      </c>
      <c r="M70" s="144">
        <f t="shared" si="18"/>
        <v>47500</v>
      </c>
      <c r="N70" s="144">
        <f t="shared" si="18"/>
        <v>47500</v>
      </c>
      <c r="O70" s="144">
        <f t="shared" si="18"/>
        <v>47500</v>
      </c>
      <c r="P70" s="144">
        <f t="shared" si="18"/>
        <v>47500</v>
      </c>
      <c r="Q70" s="144">
        <f t="shared" si="18"/>
        <v>47500</v>
      </c>
      <c r="R70" s="144">
        <f t="shared" si="18"/>
        <v>47500</v>
      </c>
      <c r="S70" s="144">
        <f t="shared" si="18"/>
        <v>47500</v>
      </c>
      <c r="T70" s="144">
        <f t="shared" si="18"/>
        <v>47500</v>
      </c>
      <c r="U70" s="144">
        <f t="shared" si="18"/>
        <v>47500</v>
      </c>
    </row>
    <row r="71" spans="1:21">
      <c r="A71" s="144"/>
      <c r="B71" s="144"/>
      <c r="C71" s="144"/>
      <c r="D71" s="144" t="e">
        <f>(RENTALPAGE1!I80*#REF!)</f>
        <v>#REF!</v>
      </c>
      <c r="E71" s="144"/>
      <c r="F71" s="144"/>
      <c r="G71" s="144"/>
      <c r="H71" s="144">
        <f>IF(RENTALPAGE1!$J$3=1,H70,H69)</f>
        <v>47500</v>
      </c>
      <c r="I71" s="144">
        <f>IF(RENTALPAGE1!$J$3=1,I70,I69)</f>
        <v>47500</v>
      </c>
      <c r="J71" s="144">
        <f>IF(RENTALPAGE1!$J$3=1,J70,J69)</f>
        <v>47500</v>
      </c>
      <c r="K71" s="144">
        <f>IF(RENTALPAGE1!$J$3=1,K70,K69)</f>
        <v>47500</v>
      </c>
      <c r="L71" s="144">
        <f>IF(RENTALPAGE1!$J$3=1,L70,L69)</f>
        <v>47500</v>
      </c>
      <c r="M71" s="144">
        <f>IF(RENTALPAGE1!$J$3=1,M70,M69)</f>
        <v>47500</v>
      </c>
      <c r="N71" s="144">
        <f>IF(RENTALPAGE1!$J$3=1,N70,N69)</f>
        <v>47500</v>
      </c>
      <c r="O71" s="144">
        <f>IF(RENTALPAGE1!$J$3=1,O70,O69)</f>
        <v>47500</v>
      </c>
      <c r="P71" s="144">
        <f>IF(RENTALPAGE1!$J$3=1,P70,P69)</f>
        <v>47500</v>
      </c>
      <c r="Q71" s="144">
        <f>IF(RENTALPAGE1!$J$3=1,Q70,Q69)</f>
        <v>47500</v>
      </c>
      <c r="R71" s="144">
        <f>IF(RENTALPAGE1!$J$3=1,R70,R69)</f>
        <v>47500</v>
      </c>
      <c r="S71" s="144">
        <f>IF(RENTALPAGE1!$J$3=1,S70,S69)</f>
        <v>47500</v>
      </c>
      <c r="T71" s="144">
        <f>IF(RENTALPAGE1!$J$3=1,T70,T69)</f>
        <v>47500</v>
      </c>
      <c r="U71" s="144">
        <f>IF(RENTALPAGE1!$J$3=1,U70,U69)</f>
        <v>47500</v>
      </c>
    </row>
    <row r="72" spans="1:21">
      <c r="A72" s="144"/>
      <c r="B72" s="144"/>
      <c r="C72" s="144"/>
      <c r="D72" s="144"/>
      <c r="E72" s="144"/>
      <c r="F72" s="144"/>
      <c r="G72" s="144"/>
      <c r="H72" s="144">
        <f t="shared" ref="H72:U72" si="19">IF(H11&lt;451,47500,IF(H11&gt;914,1000,47500-(H11-450)*100))</f>
        <v>47500</v>
      </c>
      <c r="I72" s="144">
        <f t="shared" si="19"/>
        <v>47500</v>
      </c>
      <c r="J72" s="144">
        <f t="shared" si="19"/>
        <v>47500</v>
      </c>
      <c r="K72" s="144">
        <f t="shared" si="19"/>
        <v>47500</v>
      </c>
      <c r="L72" s="144">
        <f t="shared" si="19"/>
        <v>47500</v>
      </c>
      <c r="M72" s="144">
        <f t="shared" si="19"/>
        <v>47500</v>
      </c>
      <c r="N72" s="144">
        <f t="shared" si="19"/>
        <v>47500</v>
      </c>
      <c r="O72" s="144">
        <f t="shared" si="19"/>
        <v>47500</v>
      </c>
      <c r="P72" s="144">
        <f t="shared" si="19"/>
        <v>47500</v>
      </c>
      <c r="Q72" s="144">
        <f t="shared" si="19"/>
        <v>47500</v>
      </c>
      <c r="R72" s="144">
        <f t="shared" si="19"/>
        <v>47500</v>
      </c>
      <c r="S72" s="144">
        <f t="shared" si="19"/>
        <v>47500</v>
      </c>
      <c r="T72" s="144">
        <f t="shared" si="19"/>
        <v>47500</v>
      </c>
      <c r="U72" s="144">
        <f t="shared" si="19"/>
        <v>47500</v>
      </c>
    </row>
    <row r="73" spans="1:21">
      <c r="A73" s="144"/>
      <c r="B73" s="144"/>
      <c r="C73" s="144"/>
      <c r="D73" s="144"/>
      <c r="E73" s="144"/>
      <c r="F73" s="144"/>
      <c r="G73" s="144"/>
      <c r="H73" s="144">
        <f t="shared" ref="H73:U73" si="20">IF(H11&lt;451,53500,IF(H11&gt;964,1000,53500-(H11-450)*100))</f>
        <v>53500</v>
      </c>
      <c r="I73" s="144">
        <f t="shared" si="20"/>
        <v>53500</v>
      </c>
      <c r="J73" s="144">
        <f t="shared" si="20"/>
        <v>53500</v>
      </c>
      <c r="K73" s="144">
        <f t="shared" si="20"/>
        <v>53500</v>
      </c>
      <c r="L73" s="144">
        <f t="shared" si="20"/>
        <v>53500</v>
      </c>
      <c r="M73" s="144">
        <f t="shared" si="20"/>
        <v>53500</v>
      </c>
      <c r="N73" s="144">
        <f t="shared" si="20"/>
        <v>53500</v>
      </c>
      <c r="O73" s="144">
        <f t="shared" si="20"/>
        <v>53500</v>
      </c>
      <c r="P73" s="144">
        <f t="shared" si="20"/>
        <v>53500</v>
      </c>
      <c r="Q73" s="144">
        <f t="shared" si="20"/>
        <v>53500</v>
      </c>
      <c r="R73" s="144">
        <f t="shared" si="20"/>
        <v>53500</v>
      </c>
      <c r="S73" s="144">
        <f t="shared" si="20"/>
        <v>53500</v>
      </c>
      <c r="T73" s="144">
        <f t="shared" si="20"/>
        <v>53500</v>
      </c>
      <c r="U73" s="144">
        <f t="shared" si="20"/>
        <v>53500</v>
      </c>
    </row>
    <row r="74" spans="1:21">
      <c r="A74" s="144"/>
      <c r="B74" s="144"/>
      <c r="C74" s="144"/>
      <c r="D74" s="144"/>
      <c r="E74" s="144"/>
      <c r="F74" s="144"/>
      <c r="G74" s="144"/>
      <c r="H74" s="144">
        <f>IF(RENTALPAGE1!$J$3=1,H73,H72)</f>
        <v>53500</v>
      </c>
      <c r="I74" s="144">
        <f>IF(RENTALPAGE1!$J$3=1,I73,I72)</f>
        <v>53500</v>
      </c>
      <c r="J74" s="144">
        <f>IF(RENTALPAGE1!$J$3=1,J73,J72)</f>
        <v>53500</v>
      </c>
      <c r="K74" s="144">
        <f>IF(RENTALPAGE1!$J$3=1,K73,K72)</f>
        <v>53500</v>
      </c>
      <c r="L74" s="144">
        <f>IF(RENTALPAGE1!$J$3=1,L73,L72)</f>
        <v>53500</v>
      </c>
      <c r="M74" s="144">
        <f>IF(RENTALPAGE1!$J$3=1,M73,M72)</f>
        <v>53500</v>
      </c>
      <c r="N74" s="144">
        <f>IF(RENTALPAGE1!$J$3=1,N73,N72)</f>
        <v>53500</v>
      </c>
      <c r="O74" s="144">
        <f>IF(RENTALPAGE1!$J$3=1,O73,O72)</f>
        <v>53500</v>
      </c>
      <c r="P74" s="144">
        <f>IF(RENTALPAGE1!$J$3=1,P73,P72)</f>
        <v>53500</v>
      </c>
      <c r="Q74" s="144">
        <f>IF(RENTALPAGE1!$J$3=1,Q73,Q72)</f>
        <v>53500</v>
      </c>
      <c r="R74" s="144">
        <f>IF(RENTALPAGE1!$J$3=1,R73,R72)</f>
        <v>53500</v>
      </c>
      <c r="S74" s="144">
        <f>IF(RENTALPAGE1!$J$3=1,S73,S72)</f>
        <v>53500</v>
      </c>
      <c r="T74" s="144">
        <f>IF(RENTALPAGE1!$J$3=1,T73,T72)</f>
        <v>53500</v>
      </c>
      <c r="U74" s="144">
        <f>IF(RENTALPAGE1!$J$3=1,U73,U72)</f>
        <v>53500</v>
      </c>
    </row>
    <row r="75" spans="1:21">
      <c r="A75" s="144"/>
      <c r="B75" s="144"/>
      <c r="C75" s="144"/>
      <c r="D75" s="144"/>
      <c r="E75" s="144"/>
      <c r="F75" s="144"/>
      <c r="G75" s="144"/>
      <c r="H75" s="144">
        <f t="shared" ref="H75:U75" si="21">IF(H11&lt;451,52500,IF(H11&gt;964,1000,52500-(H11-450)*100))</f>
        <v>52500</v>
      </c>
      <c r="I75" s="144">
        <f t="shared" si="21"/>
        <v>52500</v>
      </c>
      <c r="J75" s="144">
        <f t="shared" si="21"/>
        <v>52500</v>
      </c>
      <c r="K75" s="144">
        <f t="shared" si="21"/>
        <v>52500</v>
      </c>
      <c r="L75" s="144">
        <f t="shared" si="21"/>
        <v>52500</v>
      </c>
      <c r="M75" s="144">
        <f t="shared" si="21"/>
        <v>52500</v>
      </c>
      <c r="N75" s="144">
        <f t="shared" si="21"/>
        <v>52500</v>
      </c>
      <c r="O75" s="144">
        <f t="shared" si="21"/>
        <v>52500</v>
      </c>
      <c r="P75" s="144">
        <f t="shared" si="21"/>
        <v>52500</v>
      </c>
      <c r="Q75" s="144">
        <f t="shared" si="21"/>
        <v>52500</v>
      </c>
      <c r="R75" s="144">
        <f t="shared" si="21"/>
        <v>52500</v>
      </c>
      <c r="S75" s="144">
        <f t="shared" si="21"/>
        <v>52500</v>
      </c>
      <c r="T75" s="144">
        <f t="shared" si="21"/>
        <v>52500</v>
      </c>
      <c r="U75" s="144">
        <f t="shared" si="21"/>
        <v>52500</v>
      </c>
    </row>
    <row r="76" spans="1:21">
      <c r="A76" s="144"/>
      <c r="B76" s="144"/>
      <c r="C76" s="144"/>
      <c r="D76" s="144"/>
      <c r="E76" s="144"/>
      <c r="F76" s="144"/>
      <c r="G76" s="144"/>
      <c r="H76" s="144">
        <f t="shared" ref="H76:U76" si="22">IF(H11&lt;451,59500,IF(H11&gt;1034,1000,59500-(H11-450)*100))</f>
        <v>59500</v>
      </c>
      <c r="I76" s="144">
        <f t="shared" si="22"/>
        <v>59500</v>
      </c>
      <c r="J76" s="144">
        <f t="shared" si="22"/>
        <v>59500</v>
      </c>
      <c r="K76" s="144">
        <f t="shared" si="22"/>
        <v>59500</v>
      </c>
      <c r="L76" s="144">
        <f t="shared" si="22"/>
        <v>59500</v>
      </c>
      <c r="M76" s="144">
        <f t="shared" si="22"/>
        <v>59500</v>
      </c>
      <c r="N76" s="144">
        <f t="shared" si="22"/>
        <v>59500</v>
      </c>
      <c r="O76" s="144">
        <f t="shared" si="22"/>
        <v>59500</v>
      </c>
      <c r="P76" s="144">
        <f t="shared" si="22"/>
        <v>59500</v>
      </c>
      <c r="Q76" s="144">
        <f t="shared" si="22"/>
        <v>59500</v>
      </c>
      <c r="R76" s="144">
        <f t="shared" si="22"/>
        <v>59500</v>
      </c>
      <c r="S76" s="144">
        <f t="shared" si="22"/>
        <v>59500</v>
      </c>
      <c r="T76" s="144">
        <f t="shared" si="22"/>
        <v>59500</v>
      </c>
      <c r="U76" s="144">
        <f t="shared" si="22"/>
        <v>59500</v>
      </c>
    </row>
    <row r="77" spans="1:21">
      <c r="A77" s="144"/>
      <c r="B77" s="144"/>
      <c r="C77" s="144"/>
      <c r="D77" s="144"/>
      <c r="E77" s="144"/>
      <c r="F77" s="144"/>
      <c r="G77" s="144"/>
      <c r="H77" s="144">
        <f>IF(RENTALPAGE1!$J$3=1,H76,H75)</f>
        <v>59500</v>
      </c>
      <c r="I77" s="144">
        <f>IF(RENTALPAGE1!$J$3=1,I76,I75)</f>
        <v>59500</v>
      </c>
      <c r="J77" s="144">
        <f>IF(RENTALPAGE1!$J$3=1,J76,J75)</f>
        <v>59500</v>
      </c>
      <c r="K77" s="144">
        <f>IF(RENTALPAGE1!$J$3=1,K76,K75)</f>
        <v>59500</v>
      </c>
      <c r="L77" s="144">
        <f>IF(RENTALPAGE1!$J$3=1,L76,L75)</f>
        <v>59500</v>
      </c>
      <c r="M77" s="144">
        <f>IF(RENTALPAGE1!$J$3=1,M76,M75)</f>
        <v>59500</v>
      </c>
      <c r="N77" s="144">
        <f>IF(RENTALPAGE1!$J$3=1,N76,N75)</f>
        <v>59500</v>
      </c>
      <c r="O77" s="144">
        <f>IF(RENTALPAGE1!$J$3=1,O76,O75)</f>
        <v>59500</v>
      </c>
      <c r="P77" s="144">
        <f>IF(RENTALPAGE1!$J$3=1,P76,P75)</f>
        <v>59500</v>
      </c>
      <c r="Q77" s="144">
        <f>IF(RENTALPAGE1!$J$3=1,Q76,Q75)</f>
        <v>59500</v>
      </c>
      <c r="R77" s="144">
        <f>IF(RENTALPAGE1!$J$3=1,R76,R75)</f>
        <v>59500</v>
      </c>
      <c r="S77" s="144">
        <f>IF(RENTALPAGE1!$J$3=1,S76,S75)</f>
        <v>59500</v>
      </c>
      <c r="T77" s="144">
        <f>IF(RENTALPAGE1!$J$3=1,T76,T75)</f>
        <v>59500</v>
      </c>
      <c r="U77" s="144">
        <f>IF(RENTALPAGE1!$J$3=1,U76,U75)</f>
        <v>59500</v>
      </c>
    </row>
    <row r="78" spans="1:21">
      <c r="A78" s="144"/>
      <c r="B78" s="144"/>
      <c r="C78" s="144"/>
      <c r="D78" s="144"/>
      <c r="E78" s="144"/>
      <c r="F78" s="144"/>
      <c r="G78" s="144"/>
      <c r="H78" s="144">
        <f t="shared" ref="H78:U78" si="23">IF(H11&lt;451,57500,IF(H11&gt;1014,1000,57500-(H11-450)*100))</f>
        <v>57500</v>
      </c>
      <c r="I78" s="144">
        <f t="shared" si="23"/>
        <v>57500</v>
      </c>
      <c r="J78" s="144">
        <f t="shared" si="23"/>
        <v>57500</v>
      </c>
      <c r="K78" s="144">
        <f t="shared" si="23"/>
        <v>57500</v>
      </c>
      <c r="L78" s="144">
        <f t="shared" si="23"/>
        <v>57500</v>
      </c>
      <c r="M78" s="144">
        <f t="shared" si="23"/>
        <v>57500</v>
      </c>
      <c r="N78" s="144">
        <f t="shared" si="23"/>
        <v>57500</v>
      </c>
      <c r="O78" s="144">
        <f t="shared" si="23"/>
        <v>57500</v>
      </c>
      <c r="P78" s="144">
        <f t="shared" si="23"/>
        <v>57500</v>
      </c>
      <c r="Q78" s="144">
        <f t="shared" si="23"/>
        <v>57500</v>
      </c>
      <c r="R78" s="144">
        <f t="shared" si="23"/>
        <v>57500</v>
      </c>
      <c r="S78" s="144">
        <f t="shared" si="23"/>
        <v>57500</v>
      </c>
      <c r="T78" s="144">
        <f t="shared" si="23"/>
        <v>57500</v>
      </c>
      <c r="U78" s="144">
        <f t="shared" si="23"/>
        <v>57500</v>
      </c>
    </row>
    <row r="79" spans="1:21">
      <c r="A79" s="144"/>
      <c r="B79" s="144"/>
      <c r="C79" s="144"/>
      <c r="D79" s="144"/>
      <c r="E79" s="144"/>
      <c r="F79" s="144"/>
      <c r="G79" s="144"/>
      <c r="H79" s="144">
        <f t="shared" ref="H79:U79" si="24">IF(H11&lt;451,65500,IF(H11&gt;1089,1000,65500-(H11-450)*100))</f>
        <v>65500</v>
      </c>
      <c r="I79" s="144">
        <f t="shared" si="24"/>
        <v>65500</v>
      </c>
      <c r="J79" s="144">
        <f t="shared" si="24"/>
        <v>65500</v>
      </c>
      <c r="K79" s="144">
        <f t="shared" si="24"/>
        <v>65500</v>
      </c>
      <c r="L79" s="144">
        <f t="shared" si="24"/>
        <v>65500</v>
      </c>
      <c r="M79" s="144">
        <f t="shared" si="24"/>
        <v>65500</v>
      </c>
      <c r="N79" s="144">
        <f t="shared" si="24"/>
        <v>65500</v>
      </c>
      <c r="O79" s="144">
        <f t="shared" si="24"/>
        <v>65500</v>
      </c>
      <c r="P79" s="144">
        <f t="shared" si="24"/>
        <v>65500</v>
      </c>
      <c r="Q79" s="144">
        <f t="shared" si="24"/>
        <v>65500</v>
      </c>
      <c r="R79" s="144">
        <f t="shared" si="24"/>
        <v>65500</v>
      </c>
      <c r="S79" s="144">
        <f t="shared" si="24"/>
        <v>65500</v>
      </c>
      <c r="T79" s="144">
        <f t="shared" si="24"/>
        <v>65500</v>
      </c>
      <c r="U79" s="144">
        <f t="shared" si="24"/>
        <v>65500</v>
      </c>
    </row>
    <row r="80" spans="1:21">
      <c r="A80" s="144"/>
      <c r="B80" s="144"/>
      <c r="C80" s="144"/>
      <c r="D80" s="144"/>
      <c r="E80" s="144"/>
      <c r="F80" s="144"/>
      <c r="G80" s="144"/>
      <c r="H80" s="144">
        <f>IF(RENTALPAGE1!$J$3=1,H79,H78)</f>
        <v>65500</v>
      </c>
      <c r="I80" s="144">
        <f>IF(RENTALPAGE1!$J$3=1,I79,I78)</f>
        <v>65500</v>
      </c>
      <c r="J80" s="144">
        <f>IF(RENTALPAGE1!$J$3=1,J79,J78)</f>
        <v>65500</v>
      </c>
      <c r="K80" s="144">
        <f>IF(RENTALPAGE1!$J$3=1,K79,K78)</f>
        <v>65500</v>
      </c>
      <c r="L80" s="144">
        <f>IF(RENTALPAGE1!$J$3=1,L79,L78)</f>
        <v>65500</v>
      </c>
      <c r="M80" s="144">
        <f>IF(RENTALPAGE1!$J$3=1,M79,M78)</f>
        <v>65500</v>
      </c>
      <c r="N80" s="144">
        <f>IF(RENTALPAGE1!$J$3=1,N79,N78)</f>
        <v>65500</v>
      </c>
      <c r="O80" s="144">
        <f>IF(RENTALPAGE1!$J$3=1,O79,O78)</f>
        <v>65500</v>
      </c>
      <c r="P80" s="144">
        <f>IF(RENTALPAGE1!$J$3=1,P79,P78)</f>
        <v>65500</v>
      </c>
      <c r="Q80" s="144">
        <f>IF(RENTALPAGE1!$J$3=1,Q79,Q78)</f>
        <v>65500</v>
      </c>
      <c r="R80" s="144">
        <f>IF(RENTALPAGE1!$J$3=1,R79,R78)</f>
        <v>65500</v>
      </c>
      <c r="S80" s="144">
        <f>IF(RENTALPAGE1!$J$3=1,S79,S78)</f>
        <v>65500</v>
      </c>
      <c r="T80" s="144">
        <f>IF(RENTALPAGE1!$J$3=1,T79,T78)</f>
        <v>65500</v>
      </c>
      <c r="U80" s="144">
        <f>IF(RENTALPAGE1!$J$3=1,U79,U78)</f>
        <v>65500</v>
      </c>
    </row>
    <row r="81" spans="1:21">
      <c r="A81" s="144"/>
      <c r="B81" s="144"/>
      <c r="C81" s="144"/>
      <c r="D81" s="144"/>
      <c r="E81" s="144"/>
      <c r="F81" s="144"/>
      <c r="G81" s="144"/>
      <c r="H81" s="144">
        <f t="shared" ref="H81:U81" si="25">H6*H8</f>
        <v>0</v>
      </c>
      <c r="I81" s="144">
        <f t="shared" si="25"/>
        <v>0</v>
      </c>
      <c r="J81" s="144">
        <f t="shared" si="25"/>
        <v>0</v>
      </c>
      <c r="K81" s="144">
        <f t="shared" si="25"/>
        <v>0</v>
      </c>
      <c r="L81" s="144">
        <f t="shared" si="25"/>
        <v>0</v>
      </c>
      <c r="M81" s="144">
        <f t="shared" si="25"/>
        <v>0</v>
      </c>
      <c r="N81" s="144">
        <f t="shared" si="25"/>
        <v>0</v>
      </c>
      <c r="O81" s="144">
        <f t="shared" si="25"/>
        <v>0</v>
      </c>
      <c r="P81" s="144">
        <f t="shared" si="25"/>
        <v>0</v>
      </c>
      <c r="Q81" s="144">
        <f t="shared" si="25"/>
        <v>0</v>
      </c>
      <c r="R81" s="144">
        <f t="shared" si="25"/>
        <v>0</v>
      </c>
      <c r="S81" s="144">
        <f t="shared" si="25"/>
        <v>0</v>
      </c>
      <c r="T81" s="144">
        <f t="shared" si="25"/>
        <v>0</v>
      </c>
      <c r="U81" s="144">
        <f t="shared" si="25"/>
        <v>0</v>
      </c>
    </row>
    <row r="82" spans="1:21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</row>
    <row r="83" spans="1:21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</row>
    <row r="84" spans="1:21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</row>
    <row r="85" spans="1:21">
      <c r="A85" s="144"/>
      <c r="B85" s="144"/>
      <c r="C85" s="144"/>
      <c r="D85" s="144"/>
      <c r="E85" s="144"/>
      <c r="F85" s="144"/>
      <c r="G85" s="144"/>
      <c r="H85" s="144">
        <f t="shared" ref="H85:P85" si="26">IF(H7&gt;499,0,(500-H7)*50)</f>
        <v>25000</v>
      </c>
      <c r="I85" s="144">
        <f t="shared" si="26"/>
        <v>25000</v>
      </c>
      <c r="J85" s="144">
        <f t="shared" si="26"/>
        <v>25000</v>
      </c>
      <c r="K85" s="144">
        <f t="shared" si="26"/>
        <v>25000</v>
      </c>
      <c r="L85" s="144">
        <f t="shared" si="26"/>
        <v>25000</v>
      </c>
      <c r="M85" s="144">
        <f t="shared" si="26"/>
        <v>25000</v>
      </c>
      <c r="N85" s="144">
        <f t="shared" si="26"/>
        <v>25000</v>
      </c>
      <c r="O85" s="144">
        <f t="shared" si="26"/>
        <v>25000</v>
      </c>
      <c r="P85" s="144">
        <f t="shared" si="26"/>
        <v>25000</v>
      </c>
      <c r="Q85" s="144" t="e">
        <f>IF(#REF!&gt;499,0,(500-#REF!)*50)</f>
        <v>#REF!</v>
      </c>
      <c r="R85" s="144"/>
      <c r="S85" s="144"/>
      <c r="T85" s="144"/>
      <c r="U85" s="144"/>
    </row>
    <row r="86" spans="1:21">
      <c r="A86" s="144"/>
      <c r="B86" s="144"/>
      <c r="C86" s="144"/>
      <c r="D86" s="144"/>
      <c r="E86" s="144"/>
      <c r="F86" s="144"/>
      <c r="G86" s="144"/>
      <c r="H86" s="144">
        <f t="shared" ref="H86:P86" si="27">IF(H7&gt;599,0,(600-H7)*50)</f>
        <v>30000</v>
      </c>
      <c r="I86" s="144">
        <f t="shared" si="27"/>
        <v>30000</v>
      </c>
      <c r="J86" s="144">
        <f t="shared" si="27"/>
        <v>30000</v>
      </c>
      <c r="K86" s="144">
        <f t="shared" si="27"/>
        <v>30000</v>
      </c>
      <c r="L86" s="144">
        <f t="shared" si="27"/>
        <v>30000</v>
      </c>
      <c r="M86" s="144">
        <f t="shared" si="27"/>
        <v>30000</v>
      </c>
      <c r="N86" s="144">
        <f t="shared" si="27"/>
        <v>30000</v>
      </c>
      <c r="O86" s="144">
        <f t="shared" si="27"/>
        <v>30000</v>
      </c>
      <c r="P86" s="144">
        <f t="shared" si="27"/>
        <v>30000</v>
      </c>
      <c r="Q86" s="144" t="e">
        <f>IF(#REF!&gt;599,0,(600-#REF!)*50)</f>
        <v>#REF!</v>
      </c>
      <c r="R86" s="144"/>
      <c r="S86" s="144"/>
      <c r="T86" s="144"/>
      <c r="U86" s="144"/>
    </row>
    <row r="87" spans="1:21">
      <c r="A87" s="144"/>
      <c r="B87" s="144"/>
      <c r="C87" s="144"/>
      <c r="D87" s="144"/>
      <c r="E87" s="144"/>
      <c r="F87" s="144"/>
      <c r="G87" s="144"/>
      <c r="H87" s="144">
        <f t="shared" ref="H87:P87" si="28">IF(H7&gt;749,0,(750-H7)*50)</f>
        <v>37500</v>
      </c>
      <c r="I87" s="144">
        <f t="shared" si="28"/>
        <v>37500</v>
      </c>
      <c r="J87" s="144">
        <f t="shared" si="28"/>
        <v>37500</v>
      </c>
      <c r="K87" s="144">
        <f t="shared" si="28"/>
        <v>37500</v>
      </c>
      <c r="L87" s="144">
        <f t="shared" si="28"/>
        <v>37500</v>
      </c>
      <c r="M87" s="144">
        <f t="shared" si="28"/>
        <v>37500</v>
      </c>
      <c r="N87" s="144">
        <f t="shared" si="28"/>
        <v>37500</v>
      </c>
      <c r="O87" s="144">
        <f t="shared" si="28"/>
        <v>37500</v>
      </c>
      <c r="P87" s="144">
        <f t="shared" si="28"/>
        <v>37500</v>
      </c>
      <c r="Q87" s="144" t="e">
        <f>IF(#REF!&gt;749,0,(750-#REF!)*50)</f>
        <v>#REF!</v>
      </c>
      <c r="R87" s="144"/>
      <c r="S87" s="144"/>
      <c r="T87" s="144"/>
      <c r="U87" s="144"/>
    </row>
    <row r="88" spans="1:21">
      <c r="A88" s="144"/>
      <c r="B88" s="144"/>
      <c r="C88" s="144"/>
      <c r="D88" s="144"/>
      <c r="E88" s="144"/>
      <c r="F88" s="144"/>
      <c r="G88" s="144"/>
      <c r="H88" s="144">
        <f t="shared" ref="H88:P88" si="29">IF(H7&gt;949,0,(950-H7)*50)</f>
        <v>47500</v>
      </c>
      <c r="I88" s="144">
        <f t="shared" si="29"/>
        <v>47500</v>
      </c>
      <c r="J88" s="144">
        <f t="shared" si="29"/>
        <v>47500</v>
      </c>
      <c r="K88" s="144">
        <f t="shared" si="29"/>
        <v>47500</v>
      </c>
      <c r="L88" s="144">
        <f t="shared" si="29"/>
        <v>47500</v>
      </c>
      <c r="M88" s="144">
        <f t="shared" si="29"/>
        <v>47500</v>
      </c>
      <c r="N88" s="144">
        <f t="shared" si="29"/>
        <v>47500</v>
      </c>
      <c r="O88" s="144">
        <f t="shared" si="29"/>
        <v>47500</v>
      </c>
      <c r="P88" s="144">
        <f t="shared" si="29"/>
        <v>47500</v>
      </c>
      <c r="Q88" s="144" t="e">
        <f>IF(#REF!&gt;949,0,(950-#REF!)*50)</f>
        <v>#REF!</v>
      </c>
      <c r="R88" s="144"/>
      <c r="S88" s="144"/>
      <c r="T88" s="144"/>
      <c r="U88" s="144"/>
    </row>
    <row r="89" spans="1:21">
      <c r="A89" s="144"/>
      <c r="B89" s="144"/>
      <c r="C89" s="144"/>
      <c r="D89" s="144"/>
      <c r="E89" s="144"/>
      <c r="F89" s="144"/>
      <c r="G89" s="144"/>
      <c r="H89" s="144">
        <f t="shared" ref="H89:P89" si="30">IF(H7&gt;1149,0,(1150-H7)*50)</f>
        <v>57500</v>
      </c>
      <c r="I89" s="144">
        <f t="shared" si="30"/>
        <v>57500</v>
      </c>
      <c r="J89" s="144">
        <f t="shared" si="30"/>
        <v>57500</v>
      </c>
      <c r="K89" s="144">
        <f t="shared" si="30"/>
        <v>57500</v>
      </c>
      <c r="L89" s="144">
        <f t="shared" si="30"/>
        <v>57500</v>
      </c>
      <c r="M89" s="144">
        <f t="shared" si="30"/>
        <v>57500</v>
      </c>
      <c r="N89" s="144">
        <f t="shared" si="30"/>
        <v>57500</v>
      </c>
      <c r="O89" s="144">
        <f t="shared" si="30"/>
        <v>57500</v>
      </c>
      <c r="P89" s="144">
        <f t="shared" si="30"/>
        <v>57500</v>
      </c>
      <c r="Q89" s="144" t="e">
        <f>IF(#REF!&gt;1149,0,(1150-#REF!)*50)</f>
        <v>#REF!</v>
      </c>
      <c r="R89" s="144"/>
      <c r="S89" s="144"/>
      <c r="T89" s="144"/>
      <c r="U89" s="144"/>
    </row>
    <row r="90" spans="1:21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</row>
    <row r="91" spans="1:21">
      <c r="A91" s="144"/>
      <c r="B91" s="144"/>
      <c r="C91" s="144"/>
      <c r="D91" s="144"/>
      <c r="E91" s="144"/>
      <c r="F91" s="144"/>
      <c r="G91" s="144"/>
      <c r="H91" s="144">
        <f t="shared" ref="H91:Q91" si="31">H92+2000</f>
        <v>7000</v>
      </c>
      <c r="I91" s="144">
        <f t="shared" si="31"/>
        <v>2000</v>
      </c>
      <c r="J91" s="144">
        <f t="shared" si="31"/>
        <v>2000</v>
      </c>
      <c r="K91" s="144">
        <f t="shared" si="31"/>
        <v>2000</v>
      </c>
      <c r="L91" s="144">
        <f t="shared" si="31"/>
        <v>2000</v>
      </c>
      <c r="M91" s="144">
        <f t="shared" si="31"/>
        <v>2000</v>
      </c>
      <c r="N91" s="144">
        <f t="shared" si="31"/>
        <v>2000</v>
      </c>
      <c r="O91" s="144">
        <f t="shared" si="31"/>
        <v>2000</v>
      </c>
      <c r="P91" s="144">
        <f t="shared" si="31"/>
        <v>2000</v>
      </c>
      <c r="Q91" s="144" t="e">
        <f t="shared" si="31"/>
        <v>#REF!</v>
      </c>
      <c r="R91" s="144"/>
      <c r="S91" s="144"/>
      <c r="T91" s="144"/>
      <c r="U91" s="144"/>
    </row>
    <row r="92" spans="1:21">
      <c r="A92" s="144"/>
      <c r="B92" s="144"/>
      <c r="C92" s="144"/>
      <c r="D92" s="144"/>
      <c r="E92" s="144"/>
      <c r="F92" s="144"/>
      <c r="G92" s="144"/>
      <c r="H92" s="144">
        <f t="shared" ref="H92:P92" si="32">IF(H6=0,0,IF(H6=0.5,5,IF(H6=1,7,IF(H6=2,8,IF(H6=3,9,10)))))*1000</f>
        <v>5000</v>
      </c>
      <c r="I92" s="144">
        <f t="shared" si="32"/>
        <v>0</v>
      </c>
      <c r="J92" s="144">
        <f t="shared" si="32"/>
        <v>0</v>
      </c>
      <c r="K92" s="144">
        <f t="shared" si="32"/>
        <v>0</v>
      </c>
      <c r="L92" s="144">
        <f t="shared" si="32"/>
        <v>0</v>
      </c>
      <c r="M92" s="144">
        <f t="shared" si="32"/>
        <v>0</v>
      </c>
      <c r="N92" s="144">
        <f t="shared" si="32"/>
        <v>0</v>
      </c>
      <c r="O92" s="144">
        <f t="shared" si="32"/>
        <v>0</v>
      </c>
      <c r="P92" s="144">
        <f t="shared" si="32"/>
        <v>0</v>
      </c>
      <c r="Q92" s="144" t="e">
        <f>IF(#REF!=0,0,IF(#REF!=0.5,5,IF(#REF!=1,7,IF(#REF!=2,8,IF(#REF!=3,9,10)))))*1000</f>
        <v>#REF!</v>
      </c>
      <c r="R92" s="144"/>
      <c r="S92" s="144"/>
      <c r="T92" s="144"/>
      <c r="U92" s="144"/>
    </row>
    <row r="93" spans="1:21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</row>
    <row r="94" spans="1:21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</row>
    <row r="95" spans="1:21">
      <c r="A95" s="144"/>
      <c r="B95" s="144"/>
      <c r="C95" s="144"/>
      <c r="D95" s="144"/>
      <c r="E95" s="144"/>
      <c r="F95" s="144"/>
      <c r="G95" s="144"/>
      <c r="H95" s="144">
        <f t="shared" ref="H95:P95" si="33">IF(H6=0,0,IF(H6=0.5,29500,IF(H6=1,33816,IF(H6=2,41120,IF(H6=3,53195,58392)))))</f>
        <v>29500</v>
      </c>
      <c r="I95" s="144">
        <f t="shared" si="33"/>
        <v>0</v>
      </c>
      <c r="J95" s="144">
        <f t="shared" si="33"/>
        <v>0</v>
      </c>
      <c r="K95" s="144">
        <f t="shared" si="33"/>
        <v>0</v>
      </c>
      <c r="L95" s="144">
        <f t="shared" si="33"/>
        <v>0</v>
      </c>
      <c r="M95" s="144">
        <f t="shared" si="33"/>
        <v>0</v>
      </c>
      <c r="N95" s="144">
        <f t="shared" si="33"/>
        <v>0</v>
      </c>
      <c r="O95" s="144">
        <f t="shared" si="33"/>
        <v>0</v>
      </c>
      <c r="P95" s="144">
        <f t="shared" si="33"/>
        <v>0</v>
      </c>
      <c r="Q95" s="144" t="e">
        <f>IF(#REF!=0,0,IF(#REF!=0.5,29500,IF(#REF!=1,33816,IF(#REF!=2,41120,IF(#REF!=3,53195,58392)))))</f>
        <v>#REF!</v>
      </c>
      <c r="R95" s="144"/>
      <c r="S95" s="144"/>
      <c r="T95" s="144"/>
      <c r="U95" s="144"/>
    </row>
    <row r="96" spans="1:21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</row>
    <row r="97" spans="1:21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</row>
    <row r="98" spans="1:21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</row>
    <row r="99" spans="1:21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</row>
    <row r="100" spans="1:21">
      <c r="A100" s="144"/>
      <c r="B100" s="144"/>
      <c r="C100" s="144"/>
      <c r="D100" s="144"/>
      <c r="E100" s="144"/>
      <c r="F100" s="144"/>
      <c r="G100" s="144"/>
      <c r="H100" s="144"/>
      <c r="I100" s="144"/>
      <c r="J100" s="147">
        <v>1</v>
      </c>
      <c r="K100" s="147">
        <v>1.5</v>
      </c>
      <c r="L100" s="147">
        <v>2</v>
      </c>
      <c r="M100" s="147">
        <v>3</v>
      </c>
      <c r="N100" s="147">
        <v>4</v>
      </c>
      <c r="O100" s="147">
        <v>4.5</v>
      </c>
      <c r="P100" s="147">
        <v>5</v>
      </c>
      <c r="Q100" s="147">
        <v>6</v>
      </c>
      <c r="R100" s="147">
        <v>7</v>
      </c>
      <c r="S100" s="147">
        <v>8</v>
      </c>
      <c r="T100" s="144"/>
      <c r="U100" s="144"/>
    </row>
    <row r="101" spans="1:21">
      <c r="A101" s="144"/>
      <c r="B101" s="144"/>
      <c r="C101" s="144"/>
      <c r="D101" s="144"/>
      <c r="E101" s="144"/>
      <c r="F101" s="144"/>
      <c r="G101" s="144"/>
      <c r="H101" s="144" t="s">
        <v>137</v>
      </c>
      <c r="I101" s="144" t="s">
        <v>131</v>
      </c>
      <c r="J101" s="144">
        <v>49511</v>
      </c>
      <c r="K101" s="144">
        <v>53048</v>
      </c>
      <c r="L101" s="144">
        <v>56584</v>
      </c>
      <c r="M101" s="144">
        <v>63657</v>
      </c>
      <c r="N101" s="144">
        <v>70730</v>
      </c>
      <c r="O101" s="144">
        <v>73559</v>
      </c>
      <c r="P101" s="144">
        <v>76388</v>
      </c>
      <c r="Q101" s="144">
        <v>82047</v>
      </c>
      <c r="R101" s="144">
        <v>87705</v>
      </c>
      <c r="S101" s="144">
        <v>93364</v>
      </c>
      <c r="T101" s="144"/>
      <c r="U101" s="144"/>
    </row>
    <row r="102" spans="1:21">
      <c r="A102" s="144"/>
      <c r="B102" s="144"/>
      <c r="C102" s="144"/>
      <c r="D102" s="144"/>
      <c r="E102" s="144"/>
      <c r="F102" s="144"/>
      <c r="G102" s="144"/>
      <c r="H102" s="144" t="s">
        <v>138</v>
      </c>
      <c r="I102" s="144" t="s">
        <v>132</v>
      </c>
      <c r="J102" s="144">
        <v>55300</v>
      </c>
      <c r="K102" s="144">
        <v>59250</v>
      </c>
      <c r="L102" s="144">
        <v>63200</v>
      </c>
      <c r="M102" s="144">
        <v>71100</v>
      </c>
      <c r="N102" s="144">
        <v>79000</v>
      </c>
      <c r="O102" s="144">
        <v>82160</v>
      </c>
      <c r="P102" s="144">
        <v>85320</v>
      </c>
      <c r="Q102" s="144">
        <v>91640</v>
      </c>
      <c r="R102" s="144">
        <v>97960</v>
      </c>
      <c r="S102" s="144">
        <v>104280</v>
      </c>
      <c r="T102" s="144"/>
      <c r="U102" s="144"/>
    </row>
    <row r="103" spans="1:21">
      <c r="A103" s="144"/>
      <c r="B103" s="144"/>
      <c r="C103" s="144"/>
      <c r="D103" s="144"/>
      <c r="E103" s="144"/>
      <c r="F103" s="144"/>
      <c r="G103" s="144"/>
      <c r="H103" s="144" t="s">
        <v>139</v>
      </c>
      <c r="I103" s="144" t="s">
        <v>133</v>
      </c>
      <c r="J103" s="144">
        <v>60830</v>
      </c>
      <c r="K103" s="144">
        <v>65175</v>
      </c>
      <c r="L103" s="144">
        <v>69520</v>
      </c>
      <c r="M103" s="144">
        <v>78210</v>
      </c>
      <c r="N103" s="144">
        <v>86900</v>
      </c>
      <c r="O103" s="144">
        <v>90376</v>
      </c>
      <c r="P103" s="144">
        <v>93852</v>
      </c>
      <c r="Q103" s="144">
        <v>100804</v>
      </c>
      <c r="R103" s="144">
        <v>107756</v>
      </c>
      <c r="S103" s="144">
        <v>114708</v>
      </c>
      <c r="T103" s="144"/>
      <c r="U103" s="144"/>
    </row>
    <row r="104" spans="1:21">
      <c r="A104" s="144"/>
      <c r="B104" s="144"/>
      <c r="C104" s="144"/>
      <c r="D104" s="144"/>
      <c r="E104" s="144"/>
      <c r="F104" s="144"/>
      <c r="G104" s="144"/>
      <c r="H104" s="144" t="s">
        <v>140</v>
      </c>
      <c r="I104" s="144" t="s">
        <v>134</v>
      </c>
      <c r="J104" s="144">
        <v>52302</v>
      </c>
      <c r="K104" s="144">
        <v>56038</v>
      </c>
      <c r="L104" s="144">
        <v>59774</v>
      </c>
      <c r="M104" s="144">
        <v>67245</v>
      </c>
      <c r="N104" s="144">
        <v>74717</v>
      </c>
      <c r="O104" s="144">
        <v>77706</v>
      </c>
      <c r="P104" s="144">
        <v>80694</v>
      </c>
      <c r="Q104" s="144">
        <v>86672</v>
      </c>
      <c r="R104" s="144">
        <v>92649</v>
      </c>
      <c r="S104" s="144">
        <v>98626</v>
      </c>
      <c r="T104" s="144"/>
      <c r="U104" s="144"/>
    </row>
    <row r="105" spans="1:21">
      <c r="A105" s="144"/>
      <c r="B105" s="144"/>
      <c r="C105" s="144"/>
      <c r="D105" s="144"/>
      <c r="E105" s="144"/>
      <c r="F105" s="144"/>
      <c r="G105" s="144"/>
      <c r="H105" s="144" t="s">
        <v>142</v>
      </c>
      <c r="I105" s="144" t="s">
        <v>135</v>
      </c>
      <c r="J105" s="144">
        <v>47740</v>
      </c>
      <c r="K105" s="144">
        <v>51150</v>
      </c>
      <c r="L105" s="144">
        <v>54560</v>
      </c>
      <c r="M105" s="144">
        <v>61380</v>
      </c>
      <c r="N105" s="144">
        <v>68200</v>
      </c>
      <c r="O105" s="144">
        <v>70928</v>
      </c>
      <c r="P105" s="144">
        <v>73656</v>
      </c>
      <c r="Q105" s="144">
        <v>79112</v>
      </c>
      <c r="R105" s="144">
        <v>84568</v>
      </c>
      <c r="S105" s="144">
        <v>90024</v>
      </c>
      <c r="T105" s="144"/>
      <c r="U105" s="144"/>
    </row>
    <row r="106" spans="1:21">
      <c r="A106" s="144"/>
      <c r="B106" s="144"/>
      <c r="C106" s="144"/>
      <c r="D106" s="144"/>
      <c r="E106" s="144"/>
      <c r="F106" s="144"/>
      <c r="G106" s="144"/>
      <c r="H106" s="144" t="s">
        <v>141</v>
      </c>
      <c r="I106" s="144" t="s">
        <v>136</v>
      </c>
      <c r="J106" s="144">
        <v>39601</v>
      </c>
      <c r="K106" s="144">
        <v>42430</v>
      </c>
      <c r="L106" s="144">
        <v>45258</v>
      </c>
      <c r="M106" s="144">
        <v>50916</v>
      </c>
      <c r="N106" s="144">
        <v>56573</v>
      </c>
      <c r="O106" s="144">
        <v>58836</v>
      </c>
      <c r="P106" s="144">
        <v>61099</v>
      </c>
      <c r="Q106" s="144">
        <v>65625</v>
      </c>
      <c r="R106" s="144">
        <v>72957</v>
      </c>
      <c r="S106" s="144">
        <v>74676</v>
      </c>
      <c r="T106" s="144"/>
      <c r="U106" s="144"/>
    </row>
  </sheetData>
  <sheetProtection password="C46A" sheet="1"/>
  <protectedRanges>
    <protectedRange sqref="F57:V57" name="Range42"/>
    <protectedRange sqref="C55" name="Range40"/>
    <protectedRange sqref="C36:C37" name="Range37"/>
    <protectedRange sqref="E25" name="Range35"/>
    <protectedRange sqref="H6:V10" name="Range23"/>
    <protectedRange sqref="E23" name="Range24"/>
    <protectedRange sqref="B30:B35" name="Range36"/>
    <protectedRange sqref="B38:B43" name="Range38"/>
    <protectedRange sqref="C58" name="Range41"/>
    <protectedRange sqref="B26:C26" name="Range47"/>
    <protectedRange sqref="F24:G24" name="Range45"/>
    <protectedRange sqref="F26:G26" name="Range46"/>
    <protectedRange sqref="A40:A43" name="Range51"/>
    <protectedRange sqref="H5:V5" name="Range53"/>
  </protectedRanges>
  <mergeCells count="39">
    <mergeCell ref="A23:C23"/>
    <mergeCell ref="A25:C25"/>
    <mergeCell ref="F22:G22"/>
    <mergeCell ref="F21:G21"/>
    <mergeCell ref="F33:G33"/>
    <mergeCell ref="F26:G26"/>
    <mergeCell ref="F23:G23"/>
    <mergeCell ref="F24:G24"/>
    <mergeCell ref="B26:C26"/>
    <mergeCell ref="F31:G31"/>
    <mergeCell ref="F32:G32"/>
    <mergeCell ref="F25:G25"/>
    <mergeCell ref="F27:G27"/>
    <mergeCell ref="F43:G43"/>
    <mergeCell ref="F30:G30"/>
    <mergeCell ref="F35:G35"/>
    <mergeCell ref="F36:G36"/>
    <mergeCell ref="F45:G45"/>
    <mergeCell ref="F39:G39"/>
    <mergeCell ref="F40:G40"/>
    <mergeCell ref="F37:G37"/>
    <mergeCell ref="F38:G38"/>
    <mergeCell ref="F28:G28"/>
    <mergeCell ref="F29:G29"/>
    <mergeCell ref="F34:G34"/>
    <mergeCell ref="F41:G41"/>
    <mergeCell ref="F42:G42"/>
    <mergeCell ref="F61:G61"/>
    <mergeCell ref="F46:G46"/>
    <mergeCell ref="F47:G47"/>
    <mergeCell ref="F48:G48"/>
    <mergeCell ref="F51:G51"/>
    <mergeCell ref="F58:G58"/>
    <mergeCell ref="F56:G56"/>
    <mergeCell ref="F57:G57"/>
    <mergeCell ref="F49:G49"/>
    <mergeCell ref="F50:G50"/>
    <mergeCell ref="F55:G55"/>
    <mergeCell ref="F54:G54"/>
  </mergeCells>
  <phoneticPr fontId="9" type="noConversion"/>
  <pageMargins left="0.25" right="0.25" top="0.25" bottom="0.25" header="0.5" footer="0.5"/>
  <pageSetup paperSize="5" scale="6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RENTALPAGE1</vt:lpstr>
      <vt:lpstr>RENTALPAGE2</vt:lpstr>
      <vt:lpstr>RENTALPAGE1!Print_Area</vt:lpstr>
      <vt:lpstr>RENTALPAGE2!Print_Area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NRTC Rental</dc:title>
  <dc:subject>NRTC</dc:subject>
  <dc:creator>Housing</dc:creator>
  <cp:keywords>NRTC S-drive</cp:keywords>
  <dc:description>Rental spreadsheet, adapted from Balanced Housing/HOME for NRTC application involving development</dc:description>
  <cp:lastModifiedBy>Harrington, Bradley [DCA]</cp:lastModifiedBy>
  <cp:lastPrinted>2015-09-09T15:13:22Z</cp:lastPrinted>
  <dcterms:created xsi:type="dcterms:W3CDTF">2001-04-13T13:25:26Z</dcterms:created>
  <dcterms:modified xsi:type="dcterms:W3CDTF">2024-08-29T19:31:16Z</dcterms:modified>
</cp:coreProperties>
</file>